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iele\Documents\masterthesis\g_partner\"/>
    </mc:Choice>
  </mc:AlternateContent>
  <xr:revisionPtr revIDLastSave="0" documentId="13_ncr:1_{3A421358-2B0F-49BB-A08F-D9D8ED311B5B}" xr6:coauthVersionLast="47" xr6:coauthVersionMax="47" xr10:uidLastSave="{00000000-0000-0000-0000-000000000000}"/>
  <bookViews>
    <workbookView xWindow="-120" yWindow="-120" windowWidth="38640" windowHeight="21120" activeTab="3" xr2:uid="{7ED21764-6105-432A-B768-939C5DEB498C}"/>
  </bookViews>
  <sheets>
    <sheet name="comparison_SPRI_BEAR" sheetId="6" r:id="rId1"/>
    <sheet name="overveiw" sheetId="5" r:id="rId2"/>
    <sheet name="BEAR" sheetId="4" r:id="rId3"/>
    <sheet name="SPRI" sheetId="1" r:id="rId4"/>
  </sheets>
  <definedNames>
    <definedName name="_xlnm._FilterDatabase" localSheetId="2" hidden="1">BEAR!$A$1:$I$86</definedName>
    <definedName name="_xlnm._FilterDatabase" localSheetId="1" hidden="1">overveiw!$A$3:$O$21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8" i="1" l="1"/>
  <c r="T27" i="1"/>
  <c r="T20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2" i="1" s="1"/>
  <c r="P20" i="1"/>
  <c r="P21" i="1"/>
  <c r="P4" i="1"/>
  <c r="B34" i="6"/>
  <c r="P4" i="6"/>
  <c r="P5" i="6"/>
  <c r="P6" i="6"/>
  <c r="P7" i="6"/>
  <c r="P8" i="6"/>
  <c r="P9" i="6"/>
  <c r="P10" i="6"/>
  <c r="P11" i="6"/>
  <c r="P12" i="6"/>
  <c r="P13" i="6"/>
  <c r="P14" i="6"/>
  <c r="P3" i="6"/>
  <c r="L18" i="6"/>
  <c r="L19" i="6"/>
  <c r="L20" i="6"/>
  <c r="L21" i="6"/>
  <c r="L22" i="6"/>
  <c r="L23" i="6"/>
  <c r="L24" i="6"/>
  <c r="L25" i="6"/>
  <c r="L26" i="6"/>
  <c r="L27" i="6"/>
  <c r="L28" i="6"/>
  <c r="L29" i="6"/>
  <c r="L87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2" i="4"/>
  <c r="K87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G26" i="4"/>
  <c r="G81" i="4"/>
  <c r="G82" i="4"/>
  <c r="G83" i="4"/>
  <c r="G85" i="4"/>
  <c r="G84" i="4"/>
  <c r="G80" i="4"/>
  <c r="G79" i="4"/>
  <c r="G78" i="4"/>
  <c r="G77" i="4"/>
  <c r="G76" i="4"/>
  <c r="G75" i="4"/>
  <c r="G74" i="4"/>
  <c r="G73" i="4"/>
  <c r="G72" i="4"/>
  <c r="G71" i="4"/>
  <c r="G70" i="4"/>
  <c r="G64" i="4"/>
  <c r="G63" i="4"/>
  <c r="G62" i="4"/>
  <c r="G61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J2" i="4"/>
  <c r="J29" i="6"/>
  <c r="J28" i="6"/>
  <c r="J27" i="6"/>
  <c r="J26" i="6"/>
  <c r="J25" i="6"/>
  <c r="J24" i="6"/>
  <c r="J23" i="6"/>
  <c r="J22" i="6"/>
  <c r="J21" i="6"/>
  <c r="J20" i="6"/>
  <c r="J19" i="6"/>
  <c r="J18" i="6"/>
  <c r="J14" i="6"/>
  <c r="J4" i="6"/>
  <c r="J5" i="6"/>
  <c r="J6" i="6"/>
  <c r="J7" i="6"/>
  <c r="J8" i="6"/>
  <c r="J9" i="6"/>
  <c r="J10" i="6"/>
  <c r="J11" i="6"/>
  <c r="J12" i="6"/>
  <c r="J13" i="6"/>
  <c r="J3" i="6"/>
  <c r="O26" i="5"/>
  <c r="N26" i="5"/>
  <c r="M26" i="5"/>
  <c r="L26" i="5"/>
  <c r="K26" i="5"/>
  <c r="I26" i="5"/>
  <c r="H26" i="5"/>
  <c r="F26" i="5"/>
  <c r="E26" i="5"/>
  <c r="D26" i="5"/>
  <c r="C26" i="5"/>
  <c r="O25" i="5"/>
  <c r="N25" i="5"/>
  <c r="M25" i="5"/>
  <c r="L25" i="5"/>
  <c r="K25" i="5"/>
  <c r="I25" i="5"/>
  <c r="H25" i="5"/>
  <c r="F25" i="5"/>
  <c r="E25" i="5"/>
  <c r="D25" i="5"/>
  <c r="C25" i="5"/>
  <c r="O24" i="5"/>
  <c r="N24" i="5"/>
  <c r="M24" i="5"/>
  <c r="L24" i="5"/>
  <c r="K24" i="5"/>
  <c r="I24" i="5"/>
  <c r="H24" i="5"/>
  <c r="F24" i="5"/>
  <c r="E24" i="5"/>
  <c r="D24" i="5"/>
  <c r="C24" i="5"/>
  <c r="O23" i="5"/>
  <c r="N23" i="5"/>
  <c r="M23" i="5"/>
  <c r="L23" i="5"/>
  <c r="K23" i="5"/>
  <c r="I23" i="5"/>
  <c r="H23" i="5"/>
  <c r="F23" i="5"/>
  <c r="E23" i="5"/>
  <c r="D23" i="5"/>
  <c r="C23" i="5"/>
  <c r="G12" i="5"/>
  <c r="G11" i="5"/>
  <c r="G10" i="5"/>
  <c r="G9" i="5"/>
  <c r="G8" i="5"/>
  <c r="G7" i="5"/>
  <c r="G6" i="5"/>
  <c r="G5" i="5"/>
  <c r="J4" i="5"/>
  <c r="G4" i="5"/>
  <c r="G69" i="4"/>
  <c r="G68" i="4"/>
  <c r="G67" i="4"/>
  <c r="G66" i="4"/>
  <c r="G65" i="4"/>
  <c r="G2" i="4"/>
  <c r="G12" i="1"/>
  <c r="G11" i="1"/>
  <c r="G10" i="1"/>
  <c r="G9" i="1"/>
  <c r="G8" i="1"/>
  <c r="G7" i="1"/>
  <c r="G6" i="1"/>
  <c r="G5" i="1"/>
  <c r="G4" i="1"/>
  <c r="J4" i="1"/>
  <c r="D24" i="1"/>
  <c r="E24" i="1"/>
  <c r="F24" i="1"/>
  <c r="H24" i="1"/>
  <c r="I24" i="1"/>
  <c r="L24" i="1"/>
  <c r="M24" i="1"/>
  <c r="N24" i="1"/>
  <c r="O24" i="1"/>
  <c r="D25" i="1"/>
  <c r="E25" i="1"/>
  <c r="F25" i="1"/>
  <c r="H25" i="1"/>
  <c r="I25" i="1"/>
  <c r="L25" i="1"/>
  <c r="M25" i="1"/>
  <c r="N25" i="1"/>
  <c r="O25" i="1"/>
  <c r="D26" i="1"/>
  <c r="E26" i="1"/>
  <c r="F26" i="1"/>
  <c r="H26" i="1"/>
  <c r="I26" i="1"/>
  <c r="L26" i="1"/>
  <c r="M26" i="1"/>
  <c r="N26" i="1"/>
  <c r="O26" i="1"/>
  <c r="D27" i="1"/>
  <c r="E27" i="1"/>
  <c r="F27" i="1"/>
  <c r="H27" i="1"/>
  <c r="I27" i="1"/>
  <c r="L27" i="1"/>
  <c r="M27" i="1"/>
  <c r="N27" i="1"/>
  <c r="O27" i="1"/>
  <c r="C27" i="1"/>
  <c r="C26" i="1"/>
  <c r="C25" i="1"/>
  <c r="C24" i="1"/>
  <c r="T29" i="1" l="1"/>
  <c r="T21" i="1"/>
  <c r="T22" i="1" s="1"/>
  <c r="P15" i="6"/>
  <c r="L30" i="6"/>
  <c r="G26" i="5"/>
  <c r="G24" i="5"/>
  <c r="G25" i="5"/>
  <c r="G23" i="5"/>
  <c r="G25" i="1"/>
  <c r="G24" i="1"/>
  <c r="G26" i="1"/>
  <c r="G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tc={B415F7A7-5ACC-4D43-A94C-B24CF635273A}</author>
  </authors>
  <commentList>
    <comment ref="K17" authorId="0" shapeId="0" xr:uid="{B415F7A7-5ACC-4D43-A94C-B24CF635273A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lot-optimazion above</t>
      </text>
    </comment>
  </commentList>
</comments>
</file>

<file path=xl/sharedStrings.xml><?xml version="1.0" encoding="utf-8"?>
<sst xmlns="http://schemas.openxmlformats.org/spreadsheetml/2006/main" count="631" uniqueCount="143">
  <si>
    <t>Simple Overview</t>
  </si>
  <si>
    <t>material-nr</t>
  </si>
  <si>
    <t>ordered</t>
  </si>
  <si>
    <t>minLot</t>
  </si>
  <si>
    <t>maxLot</t>
  </si>
  <si>
    <t>work_plan</t>
  </si>
  <si>
    <t>changeover_s</t>
  </si>
  <si>
    <t>employeetime_s</t>
  </si>
  <si>
    <t>cavity</t>
  </si>
  <si>
    <t>picesInCrate</t>
  </si>
  <si>
    <t>ideal_lot</t>
  </si>
  <si>
    <t>opt_lot</t>
  </si>
  <si>
    <t>n_lots</t>
  </si>
  <si>
    <t>366.130.16.1</t>
  </si>
  <si>
    <t>SPRI2314</t>
  </si>
  <si>
    <t>367.792.16.1</t>
  </si>
  <si>
    <t>368.120.16.1</t>
  </si>
  <si>
    <t>368.125.16.1</t>
  </si>
  <si>
    <t>368.130.16.1</t>
  </si>
  <si>
    <t>368.135.16.0</t>
  </si>
  <si>
    <t>368.135.16.1</t>
  </si>
  <si>
    <t>368.139.16.1</t>
  </si>
  <si>
    <t>387.437.16.9</t>
  </si>
  <si>
    <t>261.855.00.1</t>
  </si>
  <si>
    <t>SPRI2315</t>
  </si>
  <si>
    <t>363.112.16.1</t>
  </si>
  <si>
    <t>363.115.16.1</t>
  </si>
  <si>
    <t>364.112.16.1</t>
  </si>
  <si>
    <t>366.887.16.1</t>
  </si>
  <si>
    <t>367.887.16.1</t>
  </si>
  <si>
    <t>368.700.16.1</t>
  </si>
  <si>
    <t>369.700.16.1</t>
  </si>
  <si>
    <t>862.814.16.0</t>
  </si>
  <si>
    <t>min</t>
  </si>
  <si>
    <t>max</t>
  </si>
  <si>
    <t>avg</t>
  </si>
  <si>
    <t>median</t>
  </si>
  <si>
    <t>cycletime_s_perPart</t>
  </si>
  <si>
    <t>total_time</t>
  </si>
  <si>
    <t>Material-N</t>
  </si>
  <si>
    <t>CFC/extern</t>
  </si>
  <si>
    <t>Bruttogewi</t>
  </si>
  <si>
    <t>Gew.Einhei</t>
  </si>
  <si>
    <t>Budget</t>
  </si>
  <si>
    <t>Arbeitspla</t>
  </si>
  <si>
    <t>von SPRI2315</t>
  </si>
  <si>
    <t>KG</t>
  </si>
  <si>
    <t>BEAR1931</t>
  </si>
  <si>
    <t>262.003.16.1</t>
  </si>
  <si>
    <t xml:space="preserve">von SPRI2132 </t>
  </si>
  <si>
    <t>BEAR1930</t>
  </si>
  <si>
    <t>360.108.16.1</t>
  </si>
  <si>
    <t>von SPRI1814</t>
  </si>
  <si>
    <t>360.109.16.1</t>
  </si>
  <si>
    <t>360.158.16.1</t>
  </si>
  <si>
    <t>von SPRI1989</t>
  </si>
  <si>
    <t>360.159.16.1</t>
  </si>
  <si>
    <t>361.109.16.1</t>
  </si>
  <si>
    <t>361.112.16.1</t>
  </si>
  <si>
    <t>361.159.16.1</t>
  </si>
  <si>
    <t>361.162.16.1</t>
  </si>
  <si>
    <t>363.045.16.1</t>
  </si>
  <si>
    <t>von SPRI2134</t>
  </si>
  <si>
    <t>363.162.16.1</t>
  </si>
  <si>
    <t>von SPRI1987</t>
  </si>
  <si>
    <t>363.165.16.1</t>
  </si>
  <si>
    <t>364.109.16.1</t>
  </si>
  <si>
    <t>von SPRI1808</t>
  </si>
  <si>
    <t>364.115.16.1</t>
  </si>
  <si>
    <t>364.120.16.1</t>
  </si>
  <si>
    <t>364.159.16.1</t>
  </si>
  <si>
    <t>364.162.16.1</t>
  </si>
  <si>
    <t>364.165.16.1</t>
  </si>
  <si>
    <t>364.170.16.1</t>
  </si>
  <si>
    <t>365.046.16.1</t>
  </si>
  <si>
    <t>365.055.16.0</t>
  </si>
  <si>
    <t>365.055.16.1</t>
  </si>
  <si>
    <t>365.088.16.1</t>
  </si>
  <si>
    <t>von SPRI1809</t>
  </si>
  <si>
    <t>365.109.16.1</t>
  </si>
  <si>
    <t>365.112.16.1</t>
  </si>
  <si>
    <t>365.115.16.1</t>
  </si>
  <si>
    <t>365.120.16.1</t>
  </si>
  <si>
    <t>365.125.16.1</t>
  </si>
  <si>
    <t>365.159.16.1</t>
  </si>
  <si>
    <t>365.162.16.1</t>
  </si>
  <si>
    <t>365.165.16.1</t>
  </si>
  <si>
    <t>365.170.16.1</t>
  </si>
  <si>
    <t>365.175.16.1</t>
  </si>
  <si>
    <t>366.055.16.0</t>
  </si>
  <si>
    <t>366.055.16.1</t>
  </si>
  <si>
    <t>366.088.16.1</t>
  </si>
  <si>
    <t>366.109.16.1</t>
  </si>
  <si>
    <t>366.112.16.1</t>
  </si>
  <si>
    <t>366.115.16.1</t>
  </si>
  <si>
    <t>366.120.16.1</t>
  </si>
  <si>
    <t>366.125.16.1</t>
  </si>
  <si>
    <t>von SPRI2314</t>
  </si>
  <si>
    <t>366.159.16.1</t>
  </si>
  <si>
    <t>366.162.16.1</t>
  </si>
  <si>
    <t>366.165.16.1</t>
  </si>
  <si>
    <t>366.170.16.1</t>
  </si>
  <si>
    <t>366.175.16.1</t>
  </si>
  <si>
    <t>366.180.16.1</t>
  </si>
  <si>
    <t>366.876.16.0</t>
  </si>
  <si>
    <t>366.876.16.1</t>
  </si>
  <si>
    <t>367.046.16.1</t>
  </si>
  <si>
    <t>367.876.16.0</t>
  </si>
  <si>
    <t>367.876.16.1</t>
  </si>
  <si>
    <t>368.015.16.1</t>
  </si>
  <si>
    <t>368.030.16.1</t>
  </si>
  <si>
    <t>368.045.16.1</t>
  </si>
  <si>
    <t>368.055.16.1</t>
  </si>
  <si>
    <t>368.088.16.1</t>
  </si>
  <si>
    <t>368.162.16.1</t>
  </si>
  <si>
    <t>368.165.16.1</t>
  </si>
  <si>
    <t>368.170.16.1</t>
  </si>
  <si>
    <t>368.175.16.1</t>
  </si>
  <si>
    <t>368.180.16.1</t>
  </si>
  <si>
    <t>368.185.16.1</t>
  </si>
  <si>
    <t>368.189.16.1</t>
  </si>
  <si>
    <t>379.055.16.1</t>
  </si>
  <si>
    <t>379.108.16.1</t>
  </si>
  <si>
    <t>379.158.16.1</t>
  </si>
  <si>
    <t>824.987.16.0</t>
  </si>
  <si>
    <t>853.713.16.0</t>
  </si>
  <si>
    <t>853.715.16.0</t>
  </si>
  <si>
    <t>853.718.16.0</t>
  </si>
  <si>
    <t>853.723.16.0</t>
  </si>
  <si>
    <t>861.707.16.0</t>
  </si>
  <si>
    <t>cycletime_s</t>
  </si>
  <si>
    <t>check</t>
  </si>
  <si>
    <t>ok</t>
  </si>
  <si>
    <t>on cutpack</t>
  </si>
  <si>
    <t>total_op_time_s</t>
  </si>
  <si>
    <t>total_op_time_h/year</t>
  </si>
  <si>
    <t>h/year_onlyBEAR</t>
  </si>
  <si>
    <t>p_time_H</t>
  </si>
  <si>
    <t>Total Production Time with optimal Lot Size (57 Lots, 56 Changeovers per Year)</t>
  </si>
  <si>
    <t>h/year</t>
  </si>
  <si>
    <t>max time per machine</t>
  </si>
  <si>
    <t>per year</t>
  </si>
  <si>
    <t>Lost Potential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</si>
</sst>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0"/>
    <numFmt numFmtId="165" formatCode="_ * #,##0_ ;_ * \-#,##0_ ;_ * &quot;-&quot;??_ ;_ @_ 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/>
    <xf numFmtId="1" fontId="4" fillId="2" borderId="0" xfId="0" applyNumberFormat="1" applyFont="1" applyFill="1"/>
    <xf numFmtId="1" fontId="0" fillId="0" borderId="0" xfId="0" applyNumberFormat="1"/>
    <xf numFmtId="164" fontId="0" fillId="0" borderId="0" xfId="0" applyNumberFormat="1"/>
    <xf numFmtId="165" fontId="0" fillId="0" borderId="0" xfId="1" applyNumberFormat="1" applyFont="1"/>
    <xf numFmtId="0" fontId="0" fillId="0" borderId="0" xfId="1" applyNumberFormat="1" applyFont="1"/>
    <xf numFmtId="0" fontId="0" fillId="0" borderId="0" xfId="0" applyBorder="1"/>
    <xf numFmtId="0" fontId="0" fillId="0" borderId="1" xfId="0" applyBorder="1"/>
    <xf numFmtId="0" fontId="5" fillId="0" borderId="1" xfId="0" applyFont="1" applyBorder="1"/>
    <xf numFmtId="0" fontId="5" fillId="0" borderId="0" xfId="0" applyFont="1"/>
    <xf numFmtId="43" fontId="0" fillId="0" borderId="0" xfId="0" applyNumberFormat="1"/>
    <xf numFmtId="1" fontId="3" fillId="2" borderId="0" xfId="0" applyNumberFormat="1" applyFont="1" applyFill="1"/>
    <xf numFmtId="43" fontId="1" fillId="0" borderId="0" xfId="0" applyNumberFormat="1" applyFont="1"/>
    <xf numFmtId="0" fontId="1" fillId="0" borderId="0" xfId="0" applyFont="1"/>
    <xf numFmtId="0" fontId="1" fillId="3" borderId="1" xfId="0" applyFont="1" applyFill="1" applyBorder="1"/>
    <xf numFmtId="0" fontId="1" fillId="0" borderId="1" xfId="0" applyFont="1" applyFill="1" applyBorder="1"/>
    <xf numFmtId="2" fontId="0" fillId="0" borderId="0" xfId="0" applyNumberFormat="1"/>
    <xf numFmtId="2" fontId="1" fillId="0" borderId="0" xfId="0" applyNumberFormat="1" applyFont="1"/>
    <xf numFmtId="0" fontId="0" fillId="0" borderId="0" xfId="0" applyAlignment="1">
      <alignment horizontal="right"/>
    </xf>
    <xf numFmtId="0" fontId="0" fillId="3" borderId="0" xfId="0" applyFill="1"/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imone Miele" id="{C96F0EDE-FE31-4A33-ADAD-48335125FAA1}" userId="S::simone.miele@ost.ch::8a1c4e8d-da7b-4426-9c87-b48b0e67dbd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17" dT="2025-06-03T14:47:54.89" personId="{C96F0EDE-FE31-4A33-ADAD-48335125FAA1}" id="{B415F7A7-5ACC-4D43-A94C-B24CF635273A}">
    <text>From lot-optimazion above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61743-CEA7-4A54-9302-06E641B51E3A}">
  <dimension ref="B2:P34"/>
  <sheetViews>
    <sheetView zoomScale="145" zoomScaleNormal="145" workbookViewId="0">
      <selection activeCell="N20" sqref="N20"/>
    </sheetView>
  </sheetViews>
  <sheetFormatPr defaultRowHeight="15" x14ac:dyDescent="0.25"/>
  <cols>
    <col min="2" max="2" width="12.140625" bestFit="1" customWidth="1"/>
    <col min="3" max="3" width="8.140625" bestFit="1" customWidth="1"/>
    <col min="4" max="4" width="7.28515625" bestFit="1" customWidth="1"/>
    <col min="5" max="5" width="12.5703125" bestFit="1" customWidth="1"/>
    <col min="6" max="6" width="10" bestFit="1" customWidth="1"/>
    <col min="7" max="7" width="13.42578125" bestFit="1" customWidth="1"/>
    <col min="8" max="8" width="19.42578125" bestFit="1" customWidth="1"/>
    <col min="9" max="9" width="16.140625" bestFit="1" customWidth="1"/>
    <col min="10" max="10" width="15.28515625" bestFit="1" customWidth="1"/>
    <col min="11" max="11" width="6.28515625" bestFit="1" customWidth="1"/>
    <col min="12" max="12" width="12.5703125" bestFit="1" customWidth="1"/>
    <col min="13" max="13" width="8.7109375" bestFit="1" customWidth="1"/>
    <col min="15" max="15" width="6.42578125" bestFit="1" customWidth="1"/>
    <col min="16" max="16" width="11.140625" bestFit="1" customWidth="1"/>
  </cols>
  <sheetData>
    <row r="2" spans="2:16" x14ac:dyDescent="0.25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37</v>
      </c>
      <c r="I2" s="1" t="s">
        <v>7</v>
      </c>
      <c r="J2" s="1" t="s">
        <v>134</v>
      </c>
      <c r="K2" s="1" t="s">
        <v>8</v>
      </c>
      <c r="L2" s="1" t="s">
        <v>9</v>
      </c>
      <c r="M2" s="1" t="s">
        <v>10</v>
      </c>
      <c r="N2" s="1" t="s">
        <v>11</v>
      </c>
      <c r="O2" s="15" t="s">
        <v>12</v>
      </c>
      <c r="P2" s="16" t="s">
        <v>137</v>
      </c>
    </row>
    <row r="3" spans="2:16" x14ac:dyDescent="0.25">
      <c r="B3" t="s">
        <v>13</v>
      </c>
      <c r="C3">
        <v>36261</v>
      </c>
      <c r="D3">
        <v>2000</v>
      </c>
      <c r="E3">
        <v>7500</v>
      </c>
      <c r="F3" t="s">
        <v>14</v>
      </c>
      <c r="G3">
        <v>8938.8000000000011</v>
      </c>
      <c r="H3">
        <v>37.6</v>
      </c>
      <c r="I3">
        <v>3.173</v>
      </c>
      <c r="J3">
        <f>H3+I3</f>
        <v>40.773000000000003</v>
      </c>
      <c r="K3">
        <v>1</v>
      </c>
      <c r="L3">
        <v>160</v>
      </c>
      <c r="M3">
        <v>5266</v>
      </c>
      <c r="N3">
        <v>5266</v>
      </c>
      <c r="O3">
        <v>7</v>
      </c>
      <c r="P3" s="4">
        <f>(C3*H3+O3*G3)/3600</f>
        <v>396.10700000000003</v>
      </c>
    </row>
    <row r="4" spans="2:16" x14ac:dyDescent="0.25">
      <c r="B4" t="s">
        <v>16</v>
      </c>
      <c r="C4">
        <v>8785</v>
      </c>
      <c r="D4">
        <v>1280</v>
      </c>
      <c r="E4">
        <v>5600</v>
      </c>
      <c r="F4" t="s">
        <v>14</v>
      </c>
      <c r="G4">
        <v>8938.8000000000011</v>
      </c>
      <c r="H4">
        <v>60.5</v>
      </c>
      <c r="I4">
        <v>6.1529999999999996</v>
      </c>
      <c r="J4">
        <f t="shared" ref="J4:J14" si="0">H4+I4</f>
        <v>66.653000000000006</v>
      </c>
      <c r="K4">
        <v>1</v>
      </c>
      <c r="L4">
        <v>80</v>
      </c>
      <c r="M4">
        <v>3273</v>
      </c>
      <c r="N4">
        <v>3273</v>
      </c>
      <c r="O4">
        <v>3</v>
      </c>
      <c r="P4" s="4">
        <f t="shared" ref="P4:P14" si="1">(C4*H4+O4*G4)/3600</f>
        <v>155.08580555555557</v>
      </c>
    </row>
    <row r="5" spans="2:16" x14ac:dyDescent="0.25">
      <c r="B5" t="s">
        <v>17</v>
      </c>
      <c r="C5">
        <v>6934</v>
      </c>
      <c r="D5">
        <v>1600</v>
      </c>
      <c r="E5">
        <v>8800</v>
      </c>
      <c r="F5" t="s">
        <v>14</v>
      </c>
      <c r="G5">
        <v>8938.8000000000011</v>
      </c>
      <c r="H5">
        <v>58.5</v>
      </c>
      <c r="I5">
        <v>6.1379999999999999</v>
      </c>
      <c r="J5">
        <f t="shared" si="0"/>
        <v>64.638000000000005</v>
      </c>
      <c r="K5">
        <v>1</v>
      </c>
      <c r="L5">
        <v>80</v>
      </c>
      <c r="M5">
        <v>3385</v>
      </c>
      <c r="N5">
        <v>3385</v>
      </c>
      <c r="O5">
        <v>3</v>
      </c>
      <c r="P5" s="4">
        <f t="shared" si="1"/>
        <v>120.12650000000001</v>
      </c>
    </row>
    <row r="6" spans="2:16" x14ac:dyDescent="0.25">
      <c r="B6" t="s">
        <v>18</v>
      </c>
      <c r="C6">
        <v>4715</v>
      </c>
      <c r="D6">
        <v>1200</v>
      </c>
      <c r="E6">
        <v>2400</v>
      </c>
      <c r="F6" t="s">
        <v>14</v>
      </c>
      <c r="G6">
        <v>8938.8000000000011</v>
      </c>
      <c r="H6">
        <v>65</v>
      </c>
      <c r="I6">
        <v>7.8860000000000001</v>
      </c>
      <c r="J6">
        <f t="shared" si="0"/>
        <v>72.885999999999996</v>
      </c>
      <c r="K6">
        <v>1</v>
      </c>
      <c r="L6">
        <v>60</v>
      </c>
      <c r="M6">
        <v>3046</v>
      </c>
      <c r="N6">
        <v>2400</v>
      </c>
      <c r="O6">
        <v>2</v>
      </c>
      <c r="P6" s="4">
        <f t="shared" si="1"/>
        <v>90.097944444444437</v>
      </c>
    </row>
    <row r="7" spans="2:16" x14ac:dyDescent="0.25">
      <c r="B7" t="s">
        <v>19</v>
      </c>
      <c r="C7">
        <v>1691</v>
      </c>
      <c r="D7">
        <v>72</v>
      </c>
      <c r="E7">
        <v>1440</v>
      </c>
      <c r="F7" t="s">
        <v>14</v>
      </c>
      <c r="G7">
        <v>8938.8000000000011</v>
      </c>
      <c r="H7">
        <v>58.8</v>
      </c>
      <c r="I7">
        <v>6.6520000000000001</v>
      </c>
      <c r="J7">
        <f t="shared" si="0"/>
        <v>65.451999999999998</v>
      </c>
      <c r="K7">
        <v>1</v>
      </c>
      <c r="L7">
        <v>72</v>
      </c>
      <c r="M7">
        <v>3367</v>
      </c>
      <c r="N7">
        <v>1440</v>
      </c>
      <c r="O7">
        <v>2</v>
      </c>
      <c r="P7" s="4">
        <f t="shared" si="1"/>
        <v>32.585666666666668</v>
      </c>
    </row>
    <row r="8" spans="2:16" x14ac:dyDescent="0.25">
      <c r="B8" t="s">
        <v>20</v>
      </c>
      <c r="C8">
        <v>24519</v>
      </c>
      <c r="D8">
        <v>1440</v>
      </c>
      <c r="E8">
        <v>5640</v>
      </c>
      <c r="F8" t="s">
        <v>14</v>
      </c>
      <c r="G8">
        <v>8938.8000000000011</v>
      </c>
      <c r="H8">
        <v>59.6</v>
      </c>
      <c r="I8">
        <v>7.7670000000000003</v>
      </c>
      <c r="J8">
        <f t="shared" si="0"/>
        <v>67.367000000000004</v>
      </c>
      <c r="K8">
        <v>1</v>
      </c>
      <c r="L8">
        <v>60</v>
      </c>
      <c r="M8">
        <v>3322</v>
      </c>
      <c r="N8">
        <v>3322</v>
      </c>
      <c r="O8">
        <v>8</v>
      </c>
      <c r="P8" s="4">
        <f t="shared" si="1"/>
        <v>425.78966666666668</v>
      </c>
    </row>
    <row r="9" spans="2:16" x14ac:dyDescent="0.25">
      <c r="B9" t="s">
        <v>21</v>
      </c>
      <c r="C9">
        <v>19337</v>
      </c>
      <c r="D9">
        <v>1600</v>
      </c>
      <c r="E9">
        <v>6560</v>
      </c>
      <c r="F9" t="s">
        <v>14</v>
      </c>
      <c r="G9">
        <v>8938.8000000000011</v>
      </c>
      <c r="H9">
        <v>56.4</v>
      </c>
      <c r="I9">
        <v>6.0609999999999999</v>
      </c>
      <c r="J9">
        <f t="shared" si="0"/>
        <v>62.460999999999999</v>
      </c>
      <c r="K9">
        <v>1</v>
      </c>
      <c r="L9">
        <v>80</v>
      </c>
      <c r="M9">
        <v>3511</v>
      </c>
      <c r="N9">
        <v>3511</v>
      </c>
      <c r="O9">
        <v>6</v>
      </c>
      <c r="P9" s="4">
        <f t="shared" si="1"/>
        <v>317.84433333333334</v>
      </c>
    </row>
    <row r="10" spans="2:16" x14ac:dyDescent="0.25">
      <c r="B10" t="s">
        <v>23</v>
      </c>
      <c r="C10">
        <v>1914</v>
      </c>
      <c r="D10">
        <v>400</v>
      </c>
      <c r="E10">
        <v>5600</v>
      </c>
      <c r="F10" t="s">
        <v>24</v>
      </c>
      <c r="G10">
        <v>8938.7999999999993</v>
      </c>
      <c r="H10">
        <v>16</v>
      </c>
      <c r="I10">
        <v>1.458</v>
      </c>
      <c r="J10">
        <f t="shared" si="0"/>
        <v>17.457999999999998</v>
      </c>
      <c r="K10">
        <v>2</v>
      </c>
      <c r="L10">
        <v>400</v>
      </c>
      <c r="M10">
        <v>12375</v>
      </c>
      <c r="N10">
        <v>5600</v>
      </c>
      <c r="O10">
        <v>1</v>
      </c>
      <c r="P10" s="4">
        <f t="shared" si="1"/>
        <v>10.989666666666668</v>
      </c>
    </row>
    <row r="11" spans="2:16" x14ac:dyDescent="0.25">
      <c r="B11" t="s">
        <v>25</v>
      </c>
      <c r="C11">
        <v>30272</v>
      </c>
      <c r="D11">
        <v>4400</v>
      </c>
      <c r="E11">
        <v>8000</v>
      </c>
      <c r="F11" t="s">
        <v>24</v>
      </c>
      <c r="G11">
        <v>8938.7999999999993</v>
      </c>
      <c r="H11">
        <v>18</v>
      </c>
      <c r="I11">
        <v>2.0230000000000001</v>
      </c>
      <c r="J11">
        <f t="shared" si="0"/>
        <v>20.023</v>
      </c>
      <c r="K11">
        <v>2</v>
      </c>
      <c r="L11">
        <v>400</v>
      </c>
      <c r="M11">
        <v>11000</v>
      </c>
      <c r="N11">
        <v>8000</v>
      </c>
      <c r="O11">
        <v>4</v>
      </c>
      <c r="P11" s="4">
        <f t="shared" si="1"/>
        <v>161.29199999999997</v>
      </c>
    </row>
    <row r="12" spans="2:16" x14ac:dyDescent="0.25">
      <c r="B12" t="s">
        <v>26</v>
      </c>
      <c r="C12">
        <v>72572</v>
      </c>
      <c r="D12">
        <v>3960</v>
      </c>
      <c r="E12">
        <v>10560</v>
      </c>
      <c r="F12" t="s">
        <v>24</v>
      </c>
      <c r="G12">
        <v>8938.7999999999993</v>
      </c>
      <c r="H12">
        <v>20.9</v>
      </c>
      <c r="I12">
        <v>2.1030000000000002</v>
      </c>
      <c r="J12">
        <f t="shared" si="0"/>
        <v>23.003</v>
      </c>
      <c r="K12">
        <v>2</v>
      </c>
      <c r="L12">
        <v>440</v>
      </c>
      <c r="M12">
        <v>9474</v>
      </c>
      <c r="N12">
        <v>9474</v>
      </c>
      <c r="O12">
        <v>8</v>
      </c>
      <c r="P12" s="4">
        <f t="shared" si="1"/>
        <v>441.1847777777777</v>
      </c>
    </row>
    <row r="13" spans="2:16" x14ac:dyDescent="0.25">
      <c r="B13" t="s">
        <v>27</v>
      </c>
      <c r="C13">
        <v>27410</v>
      </c>
      <c r="D13">
        <v>2880</v>
      </c>
      <c r="E13">
        <v>16000</v>
      </c>
      <c r="F13" t="s">
        <v>24</v>
      </c>
      <c r="G13">
        <v>8938.7999999999993</v>
      </c>
      <c r="H13">
        <v>42</v>
      </c>
      <c r="I13">
        <v>2.4430000000000001</v>
      </c>
      <c r="J13">
        <f t="shared" si="0"/>
        <v>44.442999999999998</v>
      </c>
      <c r="K13">
        <v>2</v>
      </c>
      <c r="L13">
        <v>320</v>
      </c>
      <c r="M13">
        <v>4714</v>
      </c>
      <c r="N13">
        <v>4714</v>
      </c>
      <c r="O13">
        <v>6</v>
      </c>
      <c r="P13" s="4">
        <f t="shared" si="1"/>
        <v>334.68133333333333</v>
      </c>
    </row>
    <row r="14" spans="2:16" x14ac:dyDescent="0.25">
      <c r="B14" t="s">
        <v>32</v>
      </c>
      <c r="C14">
        <v>43044</v>
      </c>
      <c r="D14">
        <v>3696</v>
      </c>
      <c r="E14">
        <v>7128</v>
      </c>
      <c r="F14" t="s">
        <v>24</v>
      </c>
      <c r="G14">
        <v>12240</v>
      </c>
      <c r="H14">
        <v>23.7</v>
      </c>
      <c r="I14">
        <v>4.5999999999999996</v>
      </c>
      <c r="J14">
        <f t="shared" si="0"/>
        <v>28.299999999999997</v>
      </c>
      <c r="K14">
        <v>2</v>
      </c>
      <c r="L14">
        <v>264</v>
      </c>
      <c r="M14">
        <v>8354</v>
      </c>
      <c r="N14">
        <v>7128</v>
      </c>
      <c r="O14">
        <v>7</v>
      </c>
      <c r="P14" s="4">
        <f t="shared" si="1"/>
        <v>307.17299999999994</v>
      </c>
    </row>
    <row r="15" spans="2:16" x14ac:dyDescent="0.25">
      <c r="P15" s="18">
        <f>SUM(P3:P14)</f>
        <v>2792.9576944444443</v>
      </c>
    </row>
    <row r="17" spans="2:12" x14ac:dyDescent="0.25">
      <c r="B17" s="1" t="s">
        <v>1</v>
      </c>
      <c r="C17" s="1" t="s">
        <v>2</v>
      </c>
      <c r="D17" s="9" t="s">
        <v>131</v>
      </c>
      <c r="E17" s="1" t="s">
        <v>40</v>
      </c>
      <c r="F17" s="1" t="s">
        <v>5</v>
      </c>
      <c r="G17" s="1" t="s">
        <v>6</v>
      </c>
      <c r="H17" s="1" t="s">
        <v>130</v>
      </c>
      <c r="I17" s="1" t="s">
        <v>7</v>
      </c>
      <c r="J17" s="1" t="s">
        <v>134</v>
      </c>
      <c r="K17" s="15" t="s">
        <v>12</v>
      </c>
      <c r="L17" s="16" t="s">
        <v>137</v>
      </c>
    </row>
    <row r="18" spans="2:12" x14ac:dyDescent="0.25">
      <c r="B18" s="3" t="s">
        <v>13</v>
      </c>
      <c r="C18" s="6">
        <v>36261</v>
      </c>
      <c r="D18" s="10" t="s">
        <v>132</v>
      </c>
      <c r="E18" s="3" t="s">
        <v>97</v>
      </c>
      <c r="F18" s="3" t="s">
        <v>47</v>
      </c>
      <c r="G18" s="4">
        <v>601.20000000000005</v>
      </c>
      <c r="H18" s="4">
        <v>6.75</v>
      </c>
      <c r="I18" s="4">
        <v>6.75</v>
      </c>
      <c r="J18">
        <f t="shared" ref="J18:J29" si="2">H18+I18</f>
        <v>13.5</v>
      </c>
      <c r="K18">
        <v>7</v>
      </c>
      <c r="L18" s="4">
        <f>(C18*H18+K18*G18)/3600</f>
        <v>69.158374999999992</v>
      </c>
    </row>
    <row r="19" spans="2:12" x14ac:dyDescent="0.25">
      <c r="B19" s="3" t="s">
        <v>16</v>
      </c>
      <c r="C19" s="6">
        <v>8785</v>
      </c>
      <c r="D19" s="10" t="s">
        <v>132</v>
      </c>
      <c r="E19" s="3" t="s">
        <v>97</v>
      </c>
      <c r="F19" s="3" t="s">
        <v>47</v>
      </c>
      <c r="G19" s="4">
        <v>601.20000000000005</v>
      </c>
      <c r="H19" s="4">
        <v>6.25</v>
      </c>
      <c r="I19" s="4">
        <v>6.25</v>
      </c>
      <c r="J19">
        <f t="shared" si="2"/>
        <v>12.5</v>
      </c>
      <c r="K19">
        <v>3</v>
      </c>
      <c r="L19" s="4">
        <f>(C19*H19+K19*G19)/3600</f>
        <v>15.75273611111111</v>
      </c>
    </row>
    <row r="20" spans="2:12" x14ac:dyDescent="0.25">
      <c r="B20" s="3" t="s">
        <v>17</v>
      </c>
      <c r="C20" s="6">
        <v>6934</v>
      </c>
      <c r="D20" s="10" t="s">
        <v>132</v>
      </c>
      <c r="E20" s="3" t="s">
        <v>97</v>
      </c>
      <c r="F20" s="3" t="s">
        <v>47</v>
      </c>
      <c r="G20" s="4">
        <v>601.20000000000005</v>
      </c>
      <c r="H20" s="4">
        <v>6.5</v>
      </c>
      <c r="I20" s="4">
        <v>6.5</v>
      </c>
      <c r="J20">
        <f t="shared" si="2"/>
        <v>13</v>
      </c>
      <c r="K20">
        <v>3</v>
      </c>
      <c r="L20" s="4">
        <f>(C20*H20+K20*G20)/3600</f>
        <v>13.020722222222222</v>
      </c>
    </row>
    <row r="21" spans="2:12" x14ac:dyDescent="0.25">
      <c r="B21" s="3" t="s">
        <v>18</v>
      </c>
      <c r="C21" s="6">
        <v>4715</v>
      </c>
      <c r="D21" s="10" t="s">
        <v>132</v>
      </c>
      <c r="E21" s="3" t="s">
        <v>97</v>
      </c>
      <c r="F21" s="3" t="s">
        <v>50</v>
      </c>
      <c r="G21" s="4">
        <v>601.20000000000005</v>
      </c>
      <c r="H21" s="4">
        <v>6.25</v>
      </c>
      <c r="I21" s="4">
        <v>6.25</v>
      </c>
      <c r="J21">
        <f t="shared" si="2"/>
        <v>12.5</v>
      </c>
      <c r="K21">
        <v>2</v>
      </c>
      <c r="L21" s="4">
        <f>(C21*H21+K21*G21)/3600</f>
        <v>8.5197638888888889</v>
      </c>
    </row>
    <row r="22" spans="2:12" x14ac:dyDescent="0.25">
      <c r="B22" s="3" t="s">
        <v>19</v>
      </c>
      <c r="C22" s="6">
        <v>1691</v>
      </c>
      <c r="D22" s="10" t="s">
        <v>132</v>
      </c>
      <c r="E22" s="3" t="s">
        <v>97</v>
      </c>
      <c r="F22" s="3" t="s">
        <v>47</v>
      </c>
      <c r="G22" s="4">
        <v>601.20000000000005</v>
      </c>
      <c r="H22" s="4">
        <v>6</v>
      </c>
      <c r="I22" s="4">
        <v>6</v>
      </c>
      <c r="J22">
        <f t="shared" si="2"/>
        <v>12</v>
      </c>
      <c r="K22">
        <v>2</v>
      </c>
      <c r="L22" s="4">
        <f>(C22*H22+K22*G22)/3600</f>
        <v>3.1523333333333334</v>
      </c>
    </row>
    <row r="23" spans="2:12" x14ac:dyDescent="0.25">
      <c r="B23" s="3" t="s">
        <v>20</v>
      </c>
      <c r="C23" s="6">
        <v>24519</v>
      </c>
      <c r="D23" s="10" t="s">
        <v>132</v>
      </c>
      <c r="E23" s="3" t="s">
        <v>97</v>
      </c>
      <c r="F23" s="3" t="s">
        <v>47</v>
      </c>
      <c r="G23" s="4">
        <v>601.20000000000005</v>
      </c>
      <c r="H23" s="4">
        <v>6.5</v>
      </c>
      <c r="I23" s="4">
        <v>6.5</v>
      </c>
      <c r="J23">
        <f t="shared" si="2"/>
        <v>13</v>
      </c>
      <c r="K23">
        <v>8</v>
      </c>
      <c r="L23" s="4">
        <f>(C23*H23+K23*G23)/3600</f>
        <v>45.606416666666668</v>
      </c>
    </row>
    <row r="24" spans="2:12" x14ac:dyDescent="0.25">
      <c r="B24" s="3" t="s">
        <v>21</v>
      </c>
      <c r="C24" s="6">
        <v>19337</v>
      </c>
      <c r="D24" s="10" t="s">
        <v>132</v>
      </c>
      <c r="E24" s="3" t="s">
        <v>97</v>
      </c>
      <c r="F24" s="3" t="s">
        <v>50</v>
      </c>
      <c r="G24" s="4">
        <v>601.20000000000005</v>
      </c>
      <c r="H24" s="4">
        <v>6.5</v>
      </c>
      <c r="I24" s="4">
        <v>6.5</v>
      </c>
      <c r="J24">
        <f t="shared" si="2"/>
        <v>13</v>
      </c>
      <c r="K24">
        <v>6</v>
      </c>
      <c r="L24" s="4">
        <f>(C24*H24+K24*G24)/3600</f>
        <v>35.916027777777778</v>
      </c>
    </row>
    <row r="25" spans="2:12" x14ac:dyDescent="0.25">
      <c r="B25" s="3" t="s">
        <v>23</v>
      </c>
      <c r="C25" s="6">
        <v>1914</v>
      </c>
      <c r="D25" s="10" t="s">
        <v>132</v>
      </c>
      <c r="E25" s="3" t="s">
        <v>45</v>
      </c>
      <c r="F25" s="3" t="s">
        <v>47</v>
      </c>
      <c r="G25" s="4">
        <v>601.20000000000005</v>
      </c>
      <c r="H25" s="4">
        <v>5.85</v>
      </c>
      <c r="I25" s="4">
        <v>5.85</v>
      </c>
      <c r="J25">
        <f t="shared" si="2"/>
        <v>11.7</v>
      </c>
      <c r="K25">
        <v>1</v>
      </c>
      <c r="L25" s="4">
        <f>(C25*H25+K25*G25)/3600</f>
        <v>3.27725</v>
      </c>
    </row>
    <row r="26" spans="2:12" x14ac:dyDescent="0.25">
      <c r="B26" s="3" t="s">
        <v>25</v>
      </c>
      <c r="C26" s="6">
        <v>30272</v>
      </c>
      <c r="D26" s="10" t="s">
        <v>132</v>
      </c>
      <c r="E26" s="3" t="s">
        <v>45</v>
      </c>
      <c r="F26" s="3" t="s">
        <v>47</v>
      </c>
      <c r="G26" s="4">
        <v>601.20000000000005</v>
      </c>
      <c r="H26" s="4">
        <v>5.85</v>
      </c>
      <c r="I26" s="4">
        <v>5.85</v>
      </c>
      <c r="J26">
        <f t="shared" si="2"/>
        <v>11.7</v>
      </c>
      <c r="K26">
        <v>4</v>
      </c>
      <c r="L26" s="4">
        <f>(C26*H26+K26*G26)/3600</f>
        <v>49.859999999999992</v>
      </c>
    </row>
    <row r="27" spans="2:12" x14ac:dyDescent="0.25">
      <c r="B27" s="3" t="s">
        <v>26</v>
      </c>
      <c r="C27" s="6">
        <v>72572</v>
      </c>
      <c r="D27" s="10" t="s">
        <v>132</v>
      </c>
      <c r="E27" s="3" t="s">
        <v>45</v>
      </c>
      <c r="F27" s="3" t="s">
        <v>50</v>
      </c>
      <c r="G27" s="4">
        <v>601.20000000000005</v>
      </c>
      <c r="H27" s="4">
        <v>6</v>
      </c>
      <c r="I27" s="4">
        <v>6</v>
      </c>
      <c r="J27">
        <f t="shared" si="2"/>
        <v>12</v>
      </c>
      <c r="K27">
        <v>8</v>
      </c>
      <c r="L27" s="4">
        <f>(C27*H27+K27*G27)/3600</f>
        <v>122.28933333333333</v>
      </c>
    </row>
    <row r="28" spans="2:12" x14ac:dyDescent="0.25">
      <c r="B28" s="3" t="s">
        <v>27</v>
      </c>
      <c r="C28" s="6">
        <v>27410</v>
      </c>
      <c r="D28" s="10" t="s">
        <v>132</v>
      </c>
      <c r="E28" s="3" t="s">
        <v>45</v>
      </c>
      <c r="F28" s="3" t="s">
        <v>47</v>
      </c>
      <c r="G28" s="4">
        <v>601.20000000000005</v>
      </c>
      <c r="H28" s="4">
        <v>6</v>
      </c>
      <c r="I28" s="4">
        <v>6</v>
      </c>
      <c r="J28">
        <f t="shared" si="2"/>
        <v>12</v>
      </c>
      <c r="K28">
        <v>6</v>
      </c>
      <c r="L28" s="4">
        <f>(C28*H28+K28*G28)/3600</f>
        <v>46.68533333333334</v>
      </c>
    </row>
    <row r="29" spans="2:12" x14ac:dyDescent="0.25">
      <c r="B29" s="3" t="s">
        <v>32</v>
      </c>
      <c r="C29" s="6">
        <v>43044</v>
      </c>
      <c r="D29" s="10" t="s">
        <v>132</v>
      </c>
      <c r="E29" s="3" t="s">
        <v>45</v>
      </c>
      <c r="F29" s="3" t="s">
        <v>50</v>
      </c>
      <c r="G29" s="4">
        <v>0</v>
      </c>
      <c r="H29" s="4">
        <v>6</v>
      </c>
      <c r="I29" s="4">
        <v>6</v>
      </c>
      <c r="J29">
        <f t="shared" si="2"/>
        <v>12</v>
      </c>
      <c r="K29">
        <v>7</v>
      </c>
      <c r="L29" s="4">
        <f>(C29*H29+K29*G29)/3600</f>
        <v>71.739999999999995</v>
      </c>
    </row>
    <row r="30" spans="2:12" x14ac:dyDescent="0.25">
      <c r="L30" s="18">
        <f>SUM(L18:L29)</f>
        <v>484.97829166666668</v>
      </c>
    </row>
    <row r="33" spans="2:2" x14ac:dyDescent="0.25">
      <c r="B33" t="s">
        <v>138</v>
      </c>
    </row>
    <row r="34" spans="2:2" x14ac:dyDescent="0.25">
      <c r="B34" s="17">
        <f>L30+P15</f>
        <v>3277.9359861111111</v>
      </c>
    </row>
  </sheetData>
  <conditionalFormatting sqref="B3:B14">
    <cfRule type="duplicateValues" dxfId="5" priority="3"/>
  </conditionalFormatting>
  <conditionalFormatting sqref="B3:B14">
    <cfRule type="duplicateValues" dxfId="4" priority="2"/>
  </conditionalFormatting>
  <conditionalFormatting sqref="B18:B29">
    <cfRule type="duplicateValues" dxfId="3" priority="1"/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C0EE1-6DB5-493F-9BA4-25EBDD8CD332}">
  <dimension ref="A1:O42"/>
  <sheetViews>
    <sheetView zoomScale="130" zoomScaleNormal="130" workbookViewId="0">
      <selection activeCell="C17" sqref="C17:C20"/>
    </sheetView>
  </sheetViews>
  <sheetFormatPr defaultRowHeight="15" x14ac:dyDescent="0.25"/>
  <cols>
    <col min="2" max="2" width="17.7109375" customWidth="1"/>
    <col min="12" max="12" width="13.140625" bestFit="1" customWidth="1"/>
  </cols>
  <sheetData>
    <row r="1" spans="1:15" x14ac:dyDescent="0.25">
      <c r="B1" t="s">
        <v>0</v>
      </c>
    </row>
    <row r="3" spans="1:15" x14ac:dyDescent="0.25">
      <c r="A3" t="s">
        <v>133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37</v>
      </c>
      <c r="I3" s="1" t="s">
        <v>7</v>
      </c>
      <c r="J3" s="1" t="s">
        <v>38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</row>
    <row r="4" spans="1:15" x14ac:dyDescent="0.25">
      <c r="A4">
        <v>1</v>
      </c>
      <c r="B4" t="s">
        <v>13</v>
      </c>
      <c r="C4">
        <v>36261</v>
      </c>
      <c r="D4">
        <v>2000</v>
      </c>
      <c r="E4">
        <v>7500</v>
      </c>
      <c r="F4" t="s">
        <v>14</v>
      </c>
      <c r="G4">
        <f t="shared" ref="G4:G12" si="0">3600*2.483</f>
        <v>8938.8000000000011</v>
      </c>
      <c r="H4">
        <v>37.6</v>
      </c>
      <c r="I4">
        <v>3.173</v>
      </c>
      <c r="J4">
        <f>H4+I4</f>
        <v>40.773000000000003</v>
      </c>
      <c r="K4">
        <v>1</v>
      </c>
      <c r="L4">
        <v>160</v>
      </c>
      <c r="M4">
        <v>5266</v>
      </c>
      <c r="N4">
        <v>5266</v>
      </c>
      <c r="O4">
        <v>7</v>
      </c>
    </row>
    <row r="5" spans="1:15" x14ac:dyDescent="0.25">
      <c r="A5">
        <v>0</v>
      </c>
      <c r="B5" t="s">
        <v>15</v>
      </c>
      <c r="C5">
        <v>4810</v>
      </c>
      <c r="D5">
        <v>1700</v>
      </c>
      <c r="E5">
        <v>6100</v>
      </c>
      <c r="F5" t="s">
        <v>14</v>
      </c>
      <c r="G5">
        <f t="shared" si="0"/>
        <v>8938.8000000000011</v>
      </c>
      <c r="H5">
        <v>48.5</v>
      </c>
      <c r="I5">
        <v>48.5</v>
      </c>
      <c r="K5">
        <v>1</v>
      </c>
      <c r="L5">
        <v>100</v>
      </c>
      <c r="M5">
        <v>4082</v>
      </c>
      <c r="N5">
        <v>4082</v>
      </c>
      <c r="O5">
        <v>2</v>
      </c>
    </row>
    <row r="6" spans="1:15" x14ac:dyDescent="0.25">
      <c r="A6">
        <v>1</v>
      </c>
      <c r="B6" t="s">
        <v>16</v>
      </c>
      <c r="C6">
        <v>8785</v>
      </c>
      <c r="D6">
        <v>1280</v>
      </c>
      <c r="E6">
        <v>5600</v>
      </c>
      <c r="F6" t="s">
        <v>14</v>
      </c>
      <c r="G6">
        <f t="shared" si="0"/>
        <v>8938.8000000000011</v>
      </c>
      <c r="H6">
        <v>60.5</v>
      </c>
      <c r="I6">
        <v>6.1529999999999996</v>
      </c>
      <c r="K6">
        <v>1</v>
      </c>
      <c r="L6">
        <v>80</v>
      </c>
      <c r="M6">
        <v>3273</v>
      </c>
      <c r="N6">
        <v>3273</v>
      </c>
      <c r="O6">
        <v>3</v>
      </c>
    </row>
    <row r="7" spans="1:15" x14ac:dyDescent="0.25">
      <c r="A7">
        <v>1</v>
      </c>
      <c r="B7" t="s">
        <v>17</v>
      </c>
      <c r="C7">
        <v>6934</v>
      </c>
      <c r="D7">
        <v>1600</v>
      </c>
      <c r="E7">
        <v>8800</v>
      </c>
      <c r="F7" t="s">
        <v>14</v>
      </c>
      <c r="G7">
        <f t="shared" si="0"/>
        <v>8938.8000000000011</v>
      </c>
      <c r="H7">
        <v>58.5</v>
      </c>
      <c r="I7">
        <v>6.1379999999999999</v>
      </c>
      <c r="K7">
        <v>1</v>
      </c>
      <c r="L7">
        <v>80</v>
      </c>
      <c r="M7">
        <v>3385</v>
      </c>
      <c r="N7">
        <v>3385</v>
      </c>
      <c r="O7">
        <v>3</v>
      </c>
    </row>
    <row r="8" spans="1:15" x14ac:dyDescent="0.25">
      <c r="A8">
        <v>1</v>
      </c>
      <c r="B8" t="s">
        <v>18</v>
      </c>
      <c r="C8">
        <v>4715</v>
      </c>
      <c r="D8">
        <v>1200</v>
      </c>
      <c r="E8">
        <v>2400</v>
      </c>
      <c r="F8" t="s">
        <v>14</v>
      </c>
      <c r="G8">
        <f t="shared" si="0"/>
        <v>8938.8000000000011</v>
      </c>
      <c r="H8">
        <v>65</v>
      </c>
      <c r="I8">
        <v>7.8860000000000001</v>
      </c>
      <c r="K8">
        <v>1</v>
      </c>
      <c r="L8">
        <v>60</v>
      </c>
      <c r="M8">
        <v>3046</v>
      </c>
      <c r="N8">
        <v>2400</v>
      </c>
      <c r="O8">
        <v>2</v>
      </c>
    </row>
    <row r="9" spans="1:15" x14ac:dyDescent="0.25">
      <c r="A9">
        <v>1</v>
      </c>
      <c r="B9" t="s">
        <v>19</v>
      </c>
      <c r="C9">
        <v>1691</v>
      </c>
      <c r="D9">
        <v>72</v>
      </c>
      <c r="E9">
        <v>1440</v>
      </c>
      <c r="F9" t="s">
        <v>14</v>
      </c>
      <c r="G9">
        <f t="shared" si="0"/>
        <v>8938.8000000000011</v>
      </c>
      <c r="H9">
        <v>58.8</v>
      </c>
      <c r="I9">
        <v>6.6520000000000001</v>
      </c>
      <c r="K9">
        <v>1</v>
      </c>
      <c r="L9">
        <v>72</v>
      </c>
      <c r="M9">
        <v>3367</v>
      </c>
      <c r="N9">
        <v>1440</v>
      </c>
      <c r="O9">
        <v>2</v>
      </c>
    </row>
    <row r="10" spans="1:15" x14ac:dyDescent="0.25">
      <c r="A10">
        <v>1</v>
      </c>
      <c r="B10" t="s">
        <v>20</v>
      </c>
      <c r="C10">
        <v>24519</v>
      </c>
      <c r="D10">
        <v>1440</v>
      </c>
      <c r="E10">
        <v>5640</v>
      </c>
      <c r="F10" t="s">
        <v>14</v>
      </c>
      <c r="G10">
        <f t="shared" si="0"/>
        <v>8938.8000000000011</v>
      </c>
      <c r="H10">
        <v>59.6</v>
      </c>
      <c r="I10">
        <v>7.7670000000000003</v>
      </c>
      <c r="K10">
        <v>1</v>
      </c>
      <c r="L10">
        <v>60</v>
      </c>
      <c r="M10">
        <v>3322</v>
      </c>
      <c r="N10">
        <v>3322</v>
      </c>
      <c r="O10">
        <v>8</v>
      </c>
    </row>
    <row r="11" spans="1:15" x14ac:dyDescent="0.25">
      <c r="A11">
        <v>1</v>
      </c>
      <c r="B11" t="s">
        <v>21</v>
      </c>
      <c r="C11">
        <v>19337</v>
      </c>
      <c r="D11">
        <v>1600</v>
      </c>
      <c r="E11">
        <v>6560</v>
      </c>
      <c r="F11" t="s">
        <v>14</v>
      </c>
      <c r="G11">
        <f t="shared" si="0"/>
        <v>8938.8000000000011</v>
      </c>
      <c r="H11">
        <v>56.4</v>
      </c>
      <c r="I11">
        <v>6.0609999999999999</v>
      </c>
      <c r="K11">
        <v>1</v>
      </c>
      <c r="L11">
        <v>80</v>
      </c>
      <c r="M11">
        <v>3511</v>
      </c>
      <c r="N11">
        <v>3511</v>
      </c>
      <c r="O11">
        <v>6</v>
      </c>
    </row>
    <row r="12" spans="1:15" x14ac:dyDescent="0.25">
      <c r="A12">
        <v>0</v>
      </c>
      <c r="B12" t="s">
        <v>22</v>
      </c>
      <c r="C12">
        <v>189</v>
      </c>
      <c r="D12">
        <v>800</v>
      </c>
      <c r="E12">
        <v>4800</v>
      </c>
      <c r="F12" t="s">
        <v>14</v>
      </c>
      <c r="G12">
        <f t="shared" si="0"/>
        <v>8938.8000000000011</v>
      </c>
      <c r="H12">
        <v>50</v>
      </c>
      <c r="I12">
        <v>3.2</v>
      </c>
      <c r="K12">
        <v>1</v>
      </c>
      <c r="L12">
        <v>100</v>
      </c>
      <c r="M12">
        <v>3960</v>
      </c>
      <c r="N12">
        <v>3960</v>
      </c>
      <c r="O12">
        <v>1</v>
      </c>
    </row>
    <row r="13" spans="1:15" x14ac:dyDescent="0.25">
      <c r="A13">
        <v>1</v>
      </c>
      <c r="B13" t="s">
        <v>23</v>
      </c>
      <c r="C13">
        <v>1914</v>
      </c>
      <c r="D13">
        <v>400</v>
      </c>
      <c r="E13">
        <v>5600</v>
      </c>
      <c r="F13" t="s">
        <v>24</v>
      </c>
      <c r="G13">
        <v>8938.7999999999993</v>
      </c>
      <c r="H13">
        <v>16</v>
      </c>
      <c r="I13">
        <v>1.458</v>
      </c>
      <c r="K13">
        <v>2</v>
      </c>
      <c r="L13">
        <v>400</v>
      </c>
      <c r="M13">
        <v>12375</v>
      </c>
      <c r="N13">
        <v>5600</v>
      </c>
      <c r="O13">
        <v>1</v>
      </c>
    </row>
    <row r="14" spans="1:15" x14ac:dyDescent="0.25">
      <c r="A14">
        <v>1</v>
      </c>
      <c r="B14" t="s">
        <v>25</v>
      </c>
      <c r="C14">
        <v>30272</v>
      </c>
      <c r="D14">
        <v>4400</v>
      </c>
      <c r="E14">
        <v>8000</v>
      </c>
      <c r="F14" t="s">
        <v>24</v>
      </c>
      <c r="G14">
        <v>8938.7999999999993</v>
      </c>
      <c r="H14">
        <v>18</v>
      </c>
      <c r="I14">
        <v>2.0230000000000001</v>
      </c>
      <c r="K14">
        <v>2</v>
      </c>
      <c r="L14">
        <v>400</v>
      </c>
      <c r="M14">
        <v>11000</v>
      </c>
      <c r="N14">
        <v>8000</v>
      </c>
      <c r="O14">
        <v>4</v>
      </c>
    </row>
    <row r="15" spans="1:15" x14ac:dyDescent="0.25">
      <c r="A15">
        <v>1</v>
      </c>
      <c r="B15" t="s">
        <v>26</v>
      </c>
      <c r="C15">
        <v>72572</v>
      </c>
      <c r="D15">
        <v>3960</v>
      </c>
      <c r="E15">
        <v>10560</v>
      </c>
      <c r="F15" t="s">
        <v>24</v>
      </c>
      <c r="G15">
        <v>8938.7999999999993</v>
      </c>
      <c r="H15">
        <v>20.9</v>
      </c>
      <c r="I15">
        <v>2.1030000000000002</v>
      </c>
      <c r="K15">
        <v>2</v>
      </c>
      <c r="L15">
        <v>440</v>
      </c>
      <c r="M15">
        <v>9474</v>
      </c>
      <c r="N15">
        <v>9474</v>
      </c>
      <c r="O15">
        <v>8</v>
      </c>
    </row>
    <row r="16" spans="1:15" x14ac:dyDescent="0.25">
      <c r="A16">
        <v>1</v>
      </c>
      <c r="B16" t="s">
        <v>27</v>
      </c>
      <c r="C16">
        <v>27410</v>
      </c>
      <c r="D16">
        <v>2880</v>
      </c>
      <c r="E16">
        <v>16000</v>
      </c>
      <c r="F16" t="s">
        <v>24</v>
      </c>
      <c r="G16">
        <v>8938.7999999999993</v>
      </c>
      <c r="H16">
        <v>42</v>
      </c>
      <c r="I16">
        <v>2.4430000000000001</v>
      </c>
      <c r="K16">
        <v>2</v>
      </c>
      <c r="L16">
        <v>320</v>
      </c>
      <c r="M16">
        <v>4714</v>
      </c>
      <c r="N16">
        <v>4714</v>
      </c>
      <c r="O16">
        <v>6</v>
      </c>
    </row>
    <row r="17" spans="1:15" x14ac:dyDescent="0.25">
      <c r="A17">
        <v>0</v>
      </c>
      <c r="B17" t="s">
        <v>28</v>
      </c>
      <c r="C17">
        <v>76744</v>
      </c>
      <c r="D17">
        <v>2880</v>
      </c>
      <c r="E17">
        <v>7040</v>
      </c>
      <c r="F17" t="s">
        <v>24</v>
      </c>
      <c r="G17">
        <v>8938.7999999999993</v>
      </c>
      <c r="H17">
        <v>46.9</v>
      </c>
      <c r="I17">
        <v>47.4</v>
      </c>
      <c r="K17">
        <v>1</v>
      </c>
      <c r="L17">
        <v>160</v>
      </c>
      <c r="M17">
        <v>4222</v>
      </c>
      <c r="N17">
        <v>4222</v>
      </c>
      <c r="O17">
        <v>19</v>
      </c>
    </row>
    <row r="18" spans="1:15" x14ac:dyDescent="0.25">
      <c r="A18">
        <v>0</v>
      </c>
      <c r="B18" t="s">
        <v>29</v>
      </c>
      <c r="C18">
        <v>21412</v>
      </c>
      <c r="D18">
        <v>1920</v>
      </c>
      <c r="E18">
        <v>6960</v>
      </c>
      <c r="F18" t="s">
        <v>24</v>
      </c>
      <c r="G18">
        <v>8938.7999999999993</v>
      </c>
      <c r="H18">
        <v>59.5</v>
      </c>
      <c r="I18">
        <v>59.5</v>
      </c>
      <c r="K18">
        <v>1</v>
      </c>
      <c r="L18">
        <v>120</v>
      </c>
      <c r="M18">
        <v>3328</v>
      </c>
      <c r="N18">
        <v>3328</v>
      </c>
      <c r="O18">
        <v>7</v>
      </c>
    </row>
    <row r="19" spans="1:15" x14ac:dyDescent="0.25">
      <c r="A19">
        <v>0</v>
      </c>
      <c r="B19" t="s">
        <v>30</v>
      </c>
      <c r="C19">
        <v>24014</v>
      </c>
      <c r="D19">
        <v>1680</v>
      </c>
      <c r="E19">
        <v>5680</v>
      </c>
      <c r="F19" t="s">
        <v>24</v>
      </c>
      <c r="G19">
        <v>8938.7999999999993</v>
      </c>
      <c r="H19">
        <v>61.6</v>
      </c>
      <c r="I19">
        <v>61.6</v>
      </c>
      <c r="K19">
        <v>1</v>
      </c>
      <c r="L19">
        <v>80</v>
      </c>
      <c r="M19">
        <v>3214</v>
      </c>
      <c r="N19">
        <v>3214</v>
      </c>
      <c r="O19">
        <v>8</v>
      </c>
    </row>
    <row r="20" spans="1:15" x14ac:dyDescent="0.25">
      <c r="A20">
        <v>0</v>
      </c>
      <c r="B20" t="s">
        <v>31</v>
      </c>
      <c r="C20">
        <v>33957</v>
      </c>
      <c r="D20">
        <v>1040</v>
      </c>
      <c r="E20">
        <v>4800</v>
      </c>
      <c r="F20" t="s">
        <v>24</v>
      </c>
      <c r="G20">
        <v>8938.7999999999993</v>
      </c>
      <c r="H20">
        <v>83.2</v>
      </c>
      <c r="I20">
        <v>83.2</v>
      </c>
      <c r="K20">
        <v>1</v>
      </c>
      <c r="L20">
        <v>40</v>
      </c>
      <c r="M20">
        <v>2380</v>
      </c>
      <c r="N20">
        <v>2380</v>
      </c>
      <c r="O20">
        <v>15</v>
      </c>
    </row>
    <row r="21" spans="1:15" x14ac:dyDescent="0.25">
      <c r="A21">
        <v>1</v>
      </c>
      <c r="B21" t="s">
        <v>32</v>
      </c>
      <c r="C21">
        <v>43044</v>
      </c>
      <c r="D21">
        <v>3696</v>
      </c>
      <c r="E21">
        <v>7128</v>
      </c>
      <c r="F21" t="s">
        <v>24</v>
      </c>
      <c r="G21">
        <v>12240</v>
      </c>
      <c r="H21">
        <v>23.7</v>
      </c>
      <c r="I21">
        <v>4.5999999999999996</v>
      </c>
      <c r="K21">
        <v>2</v>
      </c>
      <c r="L21">
        <v>264</v>
      </c>
      <c r="M21">
        <v>8354</v>
      </c>
      <c r="N21">
        <v>7128</v>
      </c>
      <c r="O21">
        <v>7</v>
      </c>
    </row>
    <row r="23" spans="1:15" x14ac:dyDescent="0.25">
      <c r="A23" t="s">
        <v>33</v>
      </c>
      <c r="C23">
        <f>MIN(C4:C21)</f>
        <v>189</v>
      </c>
      <c r="D23">
        <f t="shared" ref="D23:O23" si="1">MIN(D4:D21)</f>
        <v>72</v>
      </c>
      <c r="E23">
        <f t="shared" si="1"/>
        <v>1440</v>
      </c>
      <c r="F23">
        <f t="shared" si="1"/>
        <v>0</v>
      </c>
      <c r="G23">
        <f t="shared" si="1"/>
        <v>8938.7999999999993</v>
      </c>
      <c r="H23">
        <f t="shared" si="1"/>
        <v>16</v>
      </c>
      <c r="I23">
        <f t="shared" si="1"/>
        <v>1.458</v>
      </c>
      <c r="K23">
        <f t="shared" si="1"/>
        <v>1</v>
      </c>
      <c r="L23">
        <f t="shared" si="1"/>
        <v>40</v>
      </c>
      <c r="M23">
        <f t="shared" si="1"/>
        <v>2380</v>
      </c>
      <c r="N23">
        <f t="shared" si="1"/>
        <v>1440</v>
      </c>
      <c r="O23">
        <f t="shared" si="1"/>
        <v>1</v>
      </c>
    </row>
    <row r="24" spans="1:15" x14ac:dyDescent="0.25">
      <c r="A24" t="s">
        <v>34</v>
      </c>
      <c r="C24">
        <f>MAX(C4:C21)</f>
        <v>76744</v>
      </c>
      <c r="D24">
        <f t="shared" ref="D24:O24" si="2">MAX(D4:D21)</f>
        <v>4400</v>
      </c>
      <c r="E24">
        <f t="shared" si="2"/>
        <v>16000</v>
      </c>
      <c r="F24">
        <f t="shared" si="2"/>
        <v>0</v>
      </c>
      <c r="G24">
        <f t="shared" si="2"/>
        <v>12240</v>
      </c>
      <c r="H24">
        <f t="shared" si="2"/>
        <v>83.2</v>
      </c>
      <c r="I24">
        <f t="shared" si="2"/>
        <v>83.2</v>
      </c>
      <c r="K24">
        <f t="shared" si="2"/>
        <v>2</v>
      </c>
      <c r="L24">
        <f t="shared" si="2"/>
        <v>440</v>
      </c>
      <c r="M24">
        <f t="shared" si="2"/>
        <v>12375</v>
      </c>
      <c r="N24">
        <f t="shared" si="2"/>
        <v>9474</v>
      </c>
      <c r="O24">
        <f t="shared" si="2"/>
        <v>19</v>
      </c>
    </row>
    <row r="25" spans="1:15" x14ac:dyDescent="0.25">
      <c r="A25" t="s">
        <v>36</v>
      </c>
      <c r="C25">
        <f>MEDIAN(C4:C21)</f>
        <v>22713</v>
      </c>
      <c r="D25">
        <f t="shared" ref="D25:O25" si="3">MEDIAN(D4:D21)</f>
        <v>1640</v>
      </c>
      <c r="E25">
        <f t="shared" si="3"/>
        <v>6330</v>
      </c>
      <c r="F25" t="e">
        <f t="shared" si="3"/>
        <v>#NUM!</v>
      </c>
      <c r="G25">
        <f t="shared" si="3"/>
        <v>8938.8000000000011</v>
      </c>
      <c r="H25">
        <f t="shared" si="3"/>
        <v>53.2</v>
      </c>
      <c r="I25">
        <f t="shared" si="3"/>
        <v>6.1455000000000002</v>
      </c>
      <c r="K25">
        <f t="shared" si="3"/>
        <v>1</v>
      </c>
      <c r="L25">
        <f t="shared" si="3"/>
        <v>100</v>
      </c>
      <c r="M25">
        <f t="shared" si="3"/>
        <v>3735.5</v>
      </c>
      <c r="N25">
        <f t="shared" si="3"/>
        <v>3735.5</v>
      </c>
      <c r="O25">
        <f t="shared" si="3"/>
        <v>6</v>
      </c>
    </row>
    <row r="26" spans="1:15" x14ac:dyDescent="0.25">
      <c r="A26" t="s">
        <v>35</v>
      </c>
      <c r="C26">
        <f>AVERAGE(C4:C21)</f>
        <v>24365.555555555555</v>
      </c>
      <c r="D26">
        <f t="shared" ref="D26:O26" si="4">AVERAGE(D4:D21)</f>
        <v>1919.3333333333333</v>
      </c>
      <c r="E26">
        <f t="shared" si="4"/>
        <v>6700.4444444444443</v>
      </c>
      <c r="F26" t="e">
        <f t="shared" si="4"/>
        <v>#DIV/0!</v>
      </c>
      <c r="G26">
        <f t="shared" si="4"/>
        <v>9122.2000000000007</v>
      </c>
      <c r="H26">
        <f t="shared" si="4"/>
        <v>48.150000000000006</v>
      </c>
      <c r="I26">
        <f t="shared" si="4"/>
        <v>19.992055555555552</v>
      </c>
      <c r="K26">
        <f t="shared" si="4"/>
        <v>1.2777777777777777</v>
      </c>
      <c r="L26">
        <f t="shared" si="4"/>
        <v>167.55555555555554</v>
      </c>
      <c r="M26">
        <f t="shared" si="4"/>
        <v>5126.2777777777774</v>
      </c>
      <c r="N26">
        <f t="shared" si="4"/>
        <v>4372.166666666667</v>
      </c>
      <c r="O26">
        <f t="shared" si="4"/>
        <v>6.0555555555555554</v>
      </c>
    </row>
    <row r="29" spans="1:15" x14ac:dyDescent="0.25">
      <c r="C29" s="7"/>
      <c r="D29" s="7"/>
      <c r="E29" s="7"/>
      <c r="F29" s="7"/>
      <c r="G29" s="7"/>
      <c r="H29" s="7"/>
      <c r="I29" s="7"/>
    </row>
    <row r="30" spans="1:15" x14ac:dyDescent="0.25">
      <c r="B30" s="8"/>
      <c r="C30" s="1" t="s">
        <v>2</v>
      </c>
      <c r="D30" s="9" t="s">
        <v>131</v>
      </c>
      <c r="E30" s="1" t="s">
        <v>40</v>
      </c>
      <c r="F30" s="1" t="s">
        <v>5</v>
      </c>
      <c r="G30" s="1" t="s">
        <v>6</v>
      </c>
      <c r="H30" s="1" t="s">
        <v>130</v>
      </c>
      <c r="I30" s="1" t="s">
        <v>7</v>
      </c>
    </row>
    <row r="31" spans="1:15" x14ac:dyDescent="0.25">
      <c r="B31" s="3" t="s">
        <v>13</v>
      </c>
      <c r="C31" s="6">
        <v>36261</v>
      </c>
      <c r="D31" s="10" t="s">
        <v>132</v>
      </c>
      <c r="E31" s="3" t="s">
        <v>97</v>
      </c>
      <c r="F31" s="3" t="s">
        <v>47</v>
      </c>
      <c r="G31" s="4">
        <v>601.20000000000005</v>
      </c>
      <c r="H31" s="4">
        <v>6.75</v>
      </c>
      <c r="I31" s="4">
        <v>6.75</v>
      </c>
    </row>
    <row r="32" spans="1:15" x14ac:dyDescent="0.25">
      <c r="B32" s="3" t="s">
        <v>16</v>
      </c>
      <c r="C32" s="6">
        <v>8785</v>
      </c>
      <c r="D32" s="10" t="s">
        <v>132</v>
      </c>
      <c r="E32" s="3" t="s">
        <v>97</v>
      </c>
      <c r="F32" s="3" t="s">
        <v>47</v>
      </c>
      <c r="G32" s="4">
        <v>601.20000000000005</v>
      </c>
      <c r="H32" s="4">
        <v>6.25</v>
      </c>
      <c r="I32" s="4">
        <v>6.25</v>
      </c>
    </row>
    <row r="33" spans="2:9" x14ac:dyDescent="0.25">
      <c r="B33" s="3" t="s">
        <v>17</v>
      </c>
      <c r="C33" s="6">
        <v>6934</v>
      </c>
      <c r="D33" s="10" t="s">
        <v>132</v>
      </c>
      <c r="E33" s="3" t="s">
        <v>97</v>
      </c>
      <c r="F33" s="3" t="s">
        <v>47</v>
      </c>
      <c r="G33" s="4">
        <v>601.20000000000005</v>
      </c>
      <c r="H33" s="4">
        <v>6.5</v>
      </c>
      <c r="I33" s="4">
        <v>6.5</v>
      </c>
    </row>
    <row r="34" spans="2:9" x14ac:dyDescent="0.25">
      <c r="B34" s="3" t="s">
        <v>18</v>
      </c>
      <c r="C34" s="6">
        <v>4715</v>
      </c>
      <c r="D34" s="10" t="s">
        <v>132</v>
      </c>
      <c r="E34" s="3" t="s">
        <v>97</v>
      </c>
      <c r="F34" s="3" t="s">
        <v>50</v>
      </c>
      <c r="G34" s="4">
        <v>601.20000000000005</v>
      </c>
      <c r="H34" s="4">
        <v>6.25</v>
      </c>
      <c r="I34" s="4">
        <v>6.25</v>
      </c>
    </row>
    <row r="35" spans="2:9" x14ac:dyDescent="0.25">
      <c r="B35" s="3" t="s">
        <v>19</v>
      </c>
      <c r="C35" s="6">
        <v>1691</v>
      </c>
      <c r="D35" s="10" t="s">
        <v>132</v>
      </c>
      <c r="E35" s="3" t="s">
        <v>97</v>
      </c>
      <c r="F35" s="3" t="s">
        <v>47</v>
      </c>
      <c r="G35" s="4">
        <v>601.20000000000005</v>
      </c>
      <c r="H35" s="4">
        <v>6</v>
      </c>
      <c r="I35" s="4">
        <v>6</v>
      </c>
    </row>
    <row r="36" spans="2:9" x14ac:dyDescent="0.25">
      <c r="B36" s="3" t="s">
        <v>20</v>
      </c>
      <c r="C36" s="6">
        <v>24519</v>
      </c>
      <c r="D36" s="10" t="s">
        <v>132</v>
      </c>
      <c r="E36" s="3" t="s">
        <v>97</v>
      </c>
      <c r="F36" s="3" t="s">
        <v>47</v>
      </c>
      <c r="G36" s="4">
        <v>601.20000000000005</v>
      </c>
      <c r="H36" s="4">
        <v>6.5</v>
      </c>
      <c r="I36" s="4">
        <v>6.5</v>
      </c>
    </row>
    <row r="37" spans="2:9" x14ac:dyDescent="0.25">
      <c r="B37" s="3" t="s">
        <v>21</v>
      </c>
      <c r="C37" s="6">
        <v>19337</v>
      </c>
      <c r="D37" s="10" t="s">
        <v>132</v>
      </c>
      <c r="E37" s="3" t="s">
        <v>97</v>
      </c>
      <c r="F37" s="3" t="s">
        <v>50</v>
      </c>
      <c r="G37" s="4">
        <v>601.20000000000005</v>
      </c>
      <c r="H37" s="4">
        <v>6.5</v>
      </c>
      <c r="I37" s="4">
        <v>6.5</v>
      </c>
    </row>
    <row r="38" spans="2:9" x14ac:dyDescent="0.25">
      <c r="B38" s="3" t="s">
        <v>23</v>
      </c>
      <c r="C38" s="6">
        <v>1914</v>
      </c>
      <c r="D38" s="10" t="s">
        <v>132</v>
      </c>
      <c r="E38" s="3" t="s">
        <v>45</v>
      </c>
      <c r="F38" s="3" t="s">
        <v>47</v>
      </c>
      <c r="G38" s="4">
        <v>601.20000000000005</v>
      </c>
      <c r="H38" s="4">
        <v>5.85</v>
      </c>
      <c r="I38" s="4">
        <v>5.85</v>
      </c>
    </row>
    <row r="39" spans="2:9" x14ac:dyDescent="0.25">
      <c r="B39" s="3" t="s">
        <v>25</v>
      </c>
      <c r="C39" s="6">
        <v>30272</v>
      </c>
      <c r="D39" s="10" t="s">
        <v>132</v>
      </c>
      <c r="E39" s="3" t="s">
        <v>45</v>
      </c>
      <c r="F39" s="3" t="s">
        <v>47</v>
      </c>
      <c r="G39" s="4">
        <v>601.20000000000005</v>
      </c>
      <c r="H39" s="4">
        <v>5.85</v>
      </c>
      <c r="I39" s="4">
        <v>5.85</v>
      </c>
    </row>
    <row r="40" spans="2:9" x14ac:dyDescent="0.25">
      <c r="B40" s="3" t="s">
        <v>26</v>
      </c>
      <c r="C40" s="6">
        <v>72572</v>
      </c>
      <c r="D40" s="10" t="s">
        <v>132</v>
      </c>
      <c r="E40" s="3" t="s">
        <v>45</v>
      </c>
      <c r="F40" s="3" t="s">
        <v>50</v>
      </c>
      <c r="G40" s="4">
        <v>601.20000000000005</v>
      </c>
      <c r="H40" s="4">
        <v>6</v>
      </c>
      <c r="I40" s="4">
        <v>6</v>
      </c>
    </row>
    <row r="41" spans="2:9" x14ac:dyDescent="0.25">
      <c r="B41" s="3" t="s">
        <v>27</v>
      </c>
      <c r="C41" s="6">
        <v>27410</v>
      </c>
      <c r="D41" s="10" t="s">
        <v>132</v>
      </c>
      <c r="E41" s="3" t="s">
        <v>45</v>
      </c>
      <c r="F41" s="3" t="s">
        <v>47</v>
      </c>
      <c r="G41" s="4">
        <v>601.20000000000005</v>
      </c>
      <c r="H41" s="4">
        <v>6</v>
      </c>
      <c r="I41" s="4">
        <v>6</v>
      </c>
    </row>
    <row r="42" spans="2:9" x14ac:dyDescent="0.25">
      <c r="B42" s="3" t="s">
        <v>32</v>
      </c>
      <c r="C42" s="6">
        <v>43044</v>
      </c>
      <c r="D42" s="10" t="s">
        <v>132</v>
      </c>
      <c r="E42" s="3" t="s">
        <v>45</v>
      </c>
      <c r="F42" s="3" t="s">
        <v>50</v>
      </c>
      <c r="G42" s="4">
        <v>0</v>
      </c>
      <c r="H42" s="4">
        <v>6</v>
      </c>
      <c r="I42" s="4">
        <v>6</v>
      </c>
    </row>
  </sheetData>
  <autoFilter ref="A3:O21" xr:uid="{975C0EE1-6DB5-493F-9BA4-25EBDD8CD332}"/>
  <conditionalFormatting sqref="B4:B21">
    <cfRule type="duplicateValues" dxfId="2" priority="2"/>
  </conditionalFormatting>
  <conditionalFormatting sqref="B4:B42">
    <cfRule type="duplicateValues" dxfId="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24E79-F1E5-4003-A78C-1C1D9FA791BE}">
  <dimension ref="A1:L87"/>
  <sheetViews>
    <sheetView topLeftCell="A22" zoomScale="160" zoomScaleNormal="160" workbookViewId="0">
      <selection activeCell="M88" sqref="M88"/>
    </sheetView>
  </sheetViews>
  <sheetFormatPr defaultRowHeight="15" x14ac:dyDescent="0.25"/>
  <cols>
    <col min="1" max="1" width="12.7109375" bestFit="1" customWidth="1"/>
    <col min="2" max="2" width="12.85546875" bestFit="1" customWidth="1"/>
    <col min="7" max="7" width="10" bestFit="1" customWidth="1"/>
    <col min="11" max="11" width="19.5703125" bestFit="1" customWidth="1"/>
    <col min="12" max="12" width="9.140625" style="14"/>
  </cols>
  <sheetData>
    <row r="1" spans="1:12" x14ac:dyDescent="0.25">
      <c r="A1" s="2" t="s">
        <v>39</v>
      </c>
      <c r="B1" s="2" t="s">
        <v>40</v>
      </c>
      <c r="C1" s="2" t="s">
        <v>41</v>
      </c>
      <c r="D1" s="2" t="s">
        <v>42</v>
      </c>
      <c r="E1" s="2" t="s">
        <v>43</v>
      </c>
      <c r="F1" s="2" t="s">
        <v>44</v>
      </c>
      <c r="G1" s="2" t="s">
        <v>6</v>
      </c>
      <c r="H1" s="2" t="s">
        <v>130</v>
      </c>
      <c r="I1" s="2" t="s">
        <v>7</v>
      </c>
      <c r="J1" s="2" t="s">
        <v>134</v>
      </c>
      <c r="K1" s="2" t="s">
        <v>135</v>
      </c>
      <c r="L1" s="12" t="s">
        <v>136</v>
      </c>
    </row>
    <row r="2" spans="1:12" x14ac:dyDescent="0.25">
      <c r="A2" s="3" t="s">
        <v>23</v>
      </c>
      <c r="B2" s="3" t="s">
        <v>45</v>
      </c>
      <c r="C2" s="4">
        <v>0.16200000000000001</v>
      </c>
      <c r="D2" s="3" t="s">
        <v>46</v>
      </c>
      <c r="E2" s="5">
        <v>1914</v>
      </c>
      <c r="F2" s="3" t="s">
        <v>47</v>
      </c>
      <c r="G2" s="4">
        <f>3600*0.167</f>
        <v>601.20000000000005</v>
      </c>
      <c r="H2" s="4">
        <v>5.85</v>
      </c>
      <c r="I2" s="4">
        <v>5.85</v>
      </c>
      <c r="J2" s="4">
        <f>I2+H2</f>
        <v>11.7</v>
      </c>
      <c r="K2" s="11">
        <f>J2*E2/3600</f>
        <v>6.2204999999999995</v>
      </c>
      <c r="L2" s="13">
        <f>H2*E2/3600</f>
        <v>3.1102499999999997</v>
      </c>
    </row>
    <row r="3" spans="1:12" x14ac:dyDescent="0.25">
      <c r="A3" s="3" t="s">
        <v>48</v>
      </c>
      <c r="B3" s="3" t="s">
        <v>49</v>
      </c>
      <c r="C3" s="4">
        <v>0.34399999999999997</v>
      </c>
      <c r="D3" s="3" t="s">
        <v>46</v>
      </c>
      <c r="E3" s="5">
        <v>7534</v>
      </c>
      <c r="F3" s="3" t="s">
        <v>50</v>
      </c>
      <c r="G3" s="4">
        <f t="shared" ref="G3:G64" si="0">3600*0.167</f>
        <v>601.20000000000005</v>
      </c>
      <c r="H3" s="4">
        <v>8</v>
      </c>
      <c r="I3" s="4">
        <v>8</v>
      </c>
      <c r="J3" s="4">
        <f t="shared" ref="J3:J66" si="1">I3+H3</f>
        <v>16</v>
      </c>
      <c r="K3" s="11">
        <f t="shared" ref="K3:K66" si="2">J3*E3/3600</f>
        <v>33.484444444444442</v>
      </c>
      <c r="L3" s="13">
        <f t="shared" ref="L3:L66" si="3">H3*E3/3600</f>
        <v>16.742222222222221</v>
      </c>
    </row>
    <row r="4" spans="1:12" x14ac:dyDescent="0.25">
      <c r="A4" s="3" t="s">
        <v>51</v>
      </c>
      <c r="B4" s="3" t="s">
        <v>52</v>
      </c>
      <c r="C4" s="4">
        <v>7.0000000000000007E-2</v>
      </c>
      <c r="D4" s="3" t="s">
        <v>46</v>
      </c>
      <c r="E4" s="5">
        <v>1956</v>
      </c>
      <c r="F4" s="3" t="s">
        <v>47</v>
      </c>
      <c r="G4" s="4">
        <f t="shared" si="0"/>
        <v>601.20000000000005</v>
      </c>
      <c r="H4" s="4">
        <v>6</v>
      </c>
      <c r="I4" s="4">
        <v>6</v>
      </c>
      <c r="J4" s="4">
        <f t="shared" si="1"/>
        <v>12</v>
      </c>
      <c r="K4" s="11">
        <f t="shared" si="2"/>
        <v>6.52</v>
      </c>
      <c r="L4" s="13">
        <f t="shared" si="3"/>
        <v>3.26</v>
      </c>
    </row>
    <row r="5" spans="1:12" x14ac:dyDescent="0.25">
      <c r="A5" s="3" t="s">
        <v>53</v>
      </c>
      <c r="B5" s="3" t="s">
        <v>52</v>
      </c>
      <c r="C5" s="4">
        <v>8.6999999999999994E-2</v>
      </c>
      <c r="D5" s="3" t="s">
        <v>46</v>
      </c>
      <c r="E5" s="5">
        <v>34054</v>
      </c>
      <c r="F5" s="3" t="s">
        <v>50</v>
      </c>
      <c r="G5" s="4">
        <f t="shared" si="0"/>
        <v>601.20000000000005</v>
      </c>
      <c r="H5" s="4">
        <v>6</v>
      </c>
      <c r="I5" s="4">
        <v>6</v>
      </c>
      <c r="J5" s="4">
        <f t="shared" si="1"/>
        <v>12</v>
      </c>
      <c r="K5" s="11">
        <f t="shared" si="2"/>
        <v>113.51333333333334</v>
      </c>
      <c r="L5" s="13">
        <f t="shared" si="3"/>
        <v>56.756666666666668</v>
      </c>
    </row>
    <row r="6" spans="1:12" x14ac:dyDescent="0.25">
      <c r="A6" s="3" t="s">
        <v>54</v>
      </c>
      <c r="B6" s="3" t="s">
        <v>55</v>
      </c>
      <c r="C6" s="4">
        <v>5.8000000000000003E-2</v>
      </c>
      <c r="D6" s="3" t="s">
        <v>46</v>
      </c>
      <c r="E6" s="5">
        <v>262</v>
      </c>
      <c r="F6" s="3" t="s">
        <v>47</v>
      </c>
      <c r="G6" s="4">
        <f t="shared" si="0"/>
        <v>601.20000000000005</v>
      </c>
      <c r="H6" s="4">
        <v>6</v>
      </c>
      <c r="I6" s="4">
        <v>6</v>
      </c>
      <c r="J6" s="4">
        <f t="shared" si="1"/>
        <v>12</v>
      </c>
      <c r="K6" s="11">
        <f t="shared" si="2"/>
        <v>0.87333333333333329</v>
      </c>
      <c r="L6" s="13">
        <f t="shared" si="3"/>
        <v>0.43666666666666665</v>
      </c>
    </row>
    <row r="7" spans="1:12" x14ac:dyDescent="0.25">
      <c r="A7" s="3" t="s">
        <v>56</v>
      </c>
      <c r="B7" s="3" t="s">
        <v>55</v>
      </c>
      <c r="C7" s="4">
        <v>7.4999999999999997E-2</v>
      </c>
      <c r="D7" s="3" t="s">
        <v>46</v>
      </c>
      <c r="E7" s="5">
        <v>15087</v>
      </c>
      <c r="F7" s="3" t="s">
        <v>50</v>
      </c>
      <c r="G7" s="4">
        <f t="shared" si="0"/>
        <v>601.20000000000005</v>
      </c>
      <c r="H7" s="4">
        <v>6</v>
      </c>
      <c r="I7" s="4">
        <v>6</v>
      </c>
      <c r="J7" s="4">
        <f t="shared" si="1"/>
        <v>12</v>
      </c>
      <c r="K7" s="11">
        <f t="shared" si="2"/>
        <v>50.29</v>
      </c>
      <c r="L7" s="13">
        <f t="shared" si="3"/>
        <v>25.145</v>
      </c>
    </row>
    <row r="8" spans="1:12" x14ac:dyDescent="0.25">
      <c r="A8" s="3" t="s">
        <v>57</v>
      </c>
      <c r="B8" s="3" t="s">
        <v>49</v>
      </c>
      <c r="C8" s="4">
        <v>0.11700000000000001</v>
      </c>
      <c r="D8" s="3" t="s">
        <v>46</v>
      </c>
      <c r="E8" s="5">
        <v>27094</v>
      </c>
      <c r="F8" s="3" t="s">
        <v>50</v>
      </c>
      <c r="G8" s="4">
        <f t="shared" si="0"/>
        <v>601.20000000000005</v>
      </c>
      <c r="H8" s="4">
        <v>6</v>
      </c>
      <c r="I8" s="4">
        <v>6</v>
      </c>
      <c r="J8" s="4">
        <f t="shared" si="1"/>
        <v>12</v>
      </c>
      <c r="K8" s="11">
        <f t="shared" si="2"/>
        <v>90.313333333333333</v>
      </c>
      <c r="L8" s="13">
        <f t="shared" si="3"/>
        <v>45.156666666666666</v>
      </c>
    </row>
    <row r="9" spans="1:12" x14ac:dyDescent="0.25">
      <c r="A9" s="3" t="s">
        <v>58</v>
      </c>
      <c r="B9" s="3" t="s">
        <v>49</v>
      </c>
      <c r="C9" s="4">
        <v>0.124</v>
      </c>
      <c r="D9" s="3" t="s">
        <v>46</v>
      </c>
      <c r="E9" s="5">
        <v>219404</v>
      </c>
      <c r="F9" s="3" t="s">
        <v>50</v>
      </c>
      <c r="G9" s="4">
        <f t="shared" si="0"/>
        <v>601.20000000000005</v>
      </c>
      <c r="H9" s="4">
        <v>6.3</v>
      </c>
      <c r="I9" s="4">
        <v>6.3</v>
      </c>
      <c r="J9" s="4">
        <f t="shared" si="1"/>
        <v>12.6</v>
      </c>
      <c r="K9" s="11">
        <f t="shared" si="2"/>
        <v>767.91399999999999</v>
      </c>
      <c r="L9" s="13">
        <f t="shared" si="3"/>
        <v>383.95699999999999</v>
      </c>
    </row>
    <row r="10" spans="1:12" x14ac:dyDescent="0.25">
      <c r="A10" s="3" t="s">
        <v>59</v>
      </c>
      <c r="B10" s="3" t="s">
        <v>55</v>
      </c>
      <c r="C10" s="4">
        <v>8.3000000000000004E-2</v>
      </c>
      <c r="D10" s="3" t="s">
        <v>46</v>
      </c>
      <c r="E10" s="5">
        <v>4160</v>
      </c>
      <c r="F10" s="3" t="s">
        <v>47</v>
      </c>
      <c r="G10" s="4">
        <f t="shared" si="0"/>
        <v>601.20000000000005</v>
      </c>
      <c r="H10" s="4">
        <v>6</v>
      </c>
      <c r="I10" s="4">
        <v>6</v>
      </c>
      <c r="J10" s="4">
        <f t="shared" si="1"/>
        <v>12</v>
      </c>
      <c r="K10" s="11">
        <f t="shared" si="2"/>
        <v>13.866666666666667</v>
      </c>
      <c r="L10" s="13">
        <f t="shared" si="3"/>
        <v>6.9333333333333336</v>
      </c>
    </row>
    <row r="11" spans="1:12" x14ac:dyDescent="0.25">
      <c r="A11" s="3" t="s">
        <v>60</v>
      </c>
      <c r="B11" s="3" t="s">
        <v>55</v>
      </c>
      <c r="C11" s="4">
        <v>9.9000000000000005E-2</v>
      </c>
      <c r="D11" s="3" t="s">
        <v>46</v>
      </c>
      <c r="E11" s="5">
        <v>65711</v>
      </c>
      <c r="F11" s="3" t="s">
        <v>50</v>
      </c>
      <c r="G11" s="4">
        <f t="shared" si="0"/>
        <v>601.20000000000005</v>
      </c>
      <c r="H11" s="4">
        <v>6</v>
      </c>
      <c r="I11" s="4">
        <v>6</v>
      </c>
      <c r="J11" s="4">
        <f t="shared" si="1"/>
        <v>12</v>
      </c>
      <c r="K11" s="11">
        <f t="shared" si="2"/>
        <v>219.03666666666666</v>
      </c>
      <c r="L11" s="13">
        <f t="shared" si="3"/>
        <v>109.51833333333333</v>
      </c>
    </row>
    <row r="12" spans="1:12" x14ac:dyDescent="0.25">
      <c r="A12" s="3" t="s">
        <v>61</v>
      </c>
      <c r="B12" s="3" t="s">
        <v>62</v>
      </c>
      <c r="C12" s="4">
        <v>5.2999999999999999E-2</v>
      </c>
      <c r="D12" s="3" t="s">
        <v>46</v>
      </c>
      <c r="E12" s="5">
        <v>921254</v>
      </c>
      <c r="F12" s="3" t="s">
        <v>50</v>
      </c>
      <c r="G12" s="4">
        <f t="shared" si="0"/>
        <v>601.20000000000005</v>
      </c>
      <c r="H12" s="4">
        <v>7.5</v>
      </c>
      <c r="I12" s="4">
        <v>7.5</v>
      </c>
      <c r="J12" s="4">
        <f t="shared" si="1"/>
        <v>15</v>
      </c>
      <c r="K12" s="11">
        <f t="shared" si="2"/>
        <v>3838.5583333333334</v>
      </c>
      <c r="L12" s="13">
        <f t="shared" si="3"/>
        <v>1919.2791666666667</v>
      </c>
    </row>
    <row r="13" spans="1:12" x14ac:dyDescent="0.25">
      <c r="A13" s="3" t="s">
        <v>25</v>
      </c>
      <c r="B13" s="3" t="s">
        <v>45</v>
      </c>
      <c r="C13" s="4">
        <v>0.154</v>
      </c>
      <c r="D13" s="3" t="s">
        <v>46</v>
      </c>
      <c r="E13" s="5">
        <v>30272</v>
      </c>
      <c r="F13" s="3" t="s">
        <v>47</v>
      </c>
      <c r="G13" s="4">
        <f t="shared" si="0"/>
        <v>601.20000000000005</v>
      </c>
      <c r="H13" s="4">
        <v>5.85</v>
      </c>
      <c r="I13" s="4">
        <v>5.85</v>
      </c>
      <c r="J13" s="4">
        <f t="shared" si="1"/>
        <v>11.7</v>
      </c>
      <c r="K13" s="11">
        <f t="shared" si="2"/>
        <v>98.383999999999986</v>
      </c>
      <c r="L13" s="13">
        <f t="shared" si="3"/>
        <v>49.191999999999993</v>
      </c>
    </row>
    <row r="14" spans="1:12" x14ac:dyDescent="0.25">
      <c r="A14" s="3" t="s">
        <v>26</v>
      </c>
      <c r="B14" s="3" t="s">
        <v>45</v>
      </c>
      <c r="C14" s="4">
        <v>0.158</v>
      </c>
      <c r="D14" s="3" t="s">
        <v>46</v>
      </c>
      <c r="E14" s="5">
        <v>72572</v>
      </c>
      <c r="F14" s="3" t="s">
        <v>50</v>
      </c>
      <c r="G14" s="4">
        <f t="shared" si="0"/>
        <v>601.20000000000005</v>
      </c>
      <c r="H14" s="4">
        <v>6</v>
      </c>
      <c r="I14" s="4">
        <v>6</v>
      </c>
      <c r="J14" s="4">
        <f t="shared" si="1"/>
        <v>12</v>
      </c>
      <c r="K14" s="11">
        <f t="shared" si="2"/>
        <v>241.90666666666667</v>
      </c>
      <c r="L14" s="13">
        <f t="shared" si="3"/>
        <v>120.95333333333333</v>
      </c>
    </row>
    <row r="15" spans="1:12" x14ac:dyDescent="0.25">
      <c r="A15" s="3" t="s">
        <v>63</v>
      </c>
      <c r="B15" s="3" t="s">
        <v>64</v>
      </c>
      <c r="C15" s="4">
        <v>0.111</v>
      </c>
      <c r="D15" s="3" t="s">
        <v>46</v>
      </c>
      <c r="E15" s="5">
        <v>5658</v>
      </c>
      <c r="F15" s="3" t="s">
        <v>47</v>
      </c>
      <c r="G15" s="4">
        <f t="shared" si="0"/>
        <v>601.20000000000005</v>
      </c>
      <c r="H15" s="4">
        <v>6</v>
      </c>
      <c r="I15" s="4">
        <v>6</v>
      </c>
      <c r="J15" s="4">
        <f t="shared" si="1"/>
        <v>12</v>
      </c>
      <c r="K15" s="11">
        <f t="shared" si="2"/>
        <v>18.86</v>
      </c>
      <c r="L15" s="13">
        <f t="shared" si="3"/>
        <v>9.43</v>
      </c>
    </row>
    <row r="16" spans="1:12" x14ac:dyDescent="0.25">
      <c r="A16" s="3" t="s">
        <v>65</v>
      </c>
      <c r="B16" s="3" t="s">
        <v>64</v>
      </c>
      <c r="C16" s="4">
        <v>0.13200000000000001</v>
      </c>
      <c r="D16" s="3" t="s">
        <v>46</v>
      </c>
      <c r="E16" s="5">
        <v>31108</v>
      </c>
      <c r="F16" s="3" t="s">
        <v>47</v>
      </c>
      <c r="G16" s="4">
        <f t="shared" si="0"/>
        <v>601.20000000000005</v>
      </c>
      <c r="H16" s="4">
        <v>6</v>
      </c>
      <c r="I16" s="4">
        <v>6</v>
      </c>
      <c r="J16" s="4">
        <f t="shared" si="1"/>
        <v>12</v>
      </c>
      <c r="K16" s="11">
        <f t="shared" si="2"/>
        <v>103.69333333333333</v>
      </c>
      <c r="L16" s="13">
        <f t="shared" si="3"/>
        <v>51.846666666666664</v>
      </c>
    </row>
    <row r="17" spans="1:12" x14ac:dyDescent="0.25">
      <c r="A17" s="3" t="s">
        <v>66</v>
      </c>
      <c r="B17" s="3" t="s">
        <v>67</v>
      </c>
      <c r="C17" s="4">
        <v>0.16900000000000001</v>
      </c>
      <c r="D17" s="3" t="s">
        <v>46</v>
      </c>
      <c r="E17" s="5">
        <v>4263</v>
      </c>
      <c r="F17" s="3" t="s">
        <v>47</v>
      </c>
      <c r="G17" s="4">
        <f t="shared" si="0"/>
        <v>601.20000000000005</v>
      </c>
      <c r="H17" s="4">
        <v>6</v>
      </c>
      <c r="I17" s="4">
        <v>6</v>
      </c>
      <c r="J17" s="4">
        <f t="shared" si="1"/>
        <v>12</v>
      </c>
      <c r="K17" s="11">
        <f t="shared" si="2"/>
        <v>14.21</v>
      </c>
      <c r="L17" s="13">
        <f t="shared" si="3"/>
        <v>7.1050000000000004</v>
      </c>
    </row>
    <row r="18" spans="1:12" x14ac:dyDescent="0.25">
      <c r="A18" s="3" t="s">
        <v>27</v>
      </c>
      <c r="B18" s="3" t="s">
        <v>45</v>
      </c>
      <c r="C18" s="4">
        <v>0.18</v>
      </c>
      <c r="D18" s="3" t="s">
        <v>46</v>
      </c>
      <c r="E18" s="5">
        <v>27410</v>
      </c>
      <c r="F18" s="3" t="s">
        <v>47</v>
      </c>
      <c r="G18" s="4">
        <f t="shared" si="0"/>
        <v>601.20000000000005</v>
      </c>
      <c r="H18" s="4">
        <v>6</v>
      </c>
      <c r="I18" s="4">
        <v>6</v>
      </c>
      <c r="J18" s="4">
        <f t="shared" si="1"/>
        <v>12</v>
      </c>
      <c r="K18" s="11">
        <f t="shared" si="2"/>
        <v>91.36666666666666</v>
      </c>
      <c r="L18" s="13">
        <f t="shared" si="3"/>
        <v>45.68333333333333</v>
      </c>
    </row>
    <row r="19" spans="1:12" x14ac:dyDescent="0.25">
      <c r="A19" s="3" t="s">
        <v>68</v>
      </c>
      <c r="B19" s="3" t="s">
        <v>67</v>
      </c>
      <c r="C19" s="4">
        <v>0.186</v>
      </c>
      <c r="D19" s="3" t="s">
        <v>46</v>
      </c>
      <c r="E19" s="5">
        <v>27420</v>
      </c>
      <c r="F19" s="3" t="s">
        <v>47</v>
      </c>
      <c r="G19" s="4">
        <f t="shared" si="0"/>
        <v>601.20000000000005</v>
      </c>
      <c r="H19" s="4">
        <v>6</v>
      </c>
      <c r="I19" s="4">
        <v>6</v>
      </c>
      <c r="J19" s="4">
        <f t="shared" si="1"/>
        <v>12</v>
      </c>
      <c r="K19" s="11">
        <f t="shared" si="2"/>
        <v>91.4</v>
      </c>
      <c r="L19" s="13">
        <f t="shared" si="3"/>
        <v>45.7</v>
      </c>
    </row>
    <row r="20" spans="1:12" x14ac:dyDescent="0.25">
      <c r="A20" s="3" t="s">
        <v>69</v>
      </c>
      <c r="B20" s="3" t="s">
        <v>67</v>
      </c>
      <c r="C20" s="4">
        <v>0.19500000000000001</v>
      </c>
      <c r="D20" s="3" t="s">
        <v>46</v>
      </c>
      <c r="E20" s="5">
        <v>47514</v>
      </c>
      <c r="F20" s="3" t="s">
        <v>47</v>
      </c>
      <c r="G20" s="4">
        <f t="shared" si="0"/>
        <v>601.20000000000005</v>
      </c>
      <c r="H20" s="4">
        <v>6</v>
      </c>
      <c r="I20" s="4">
        <v>6</v>
      </c>
      <c r="J20" s="4">
        <f t="shared" si="1"/>
        <v>12</v>
      </c>
      <c r="K20" s="11">
        <f t="shared" si="2"/>
        <v>158.38</v>
      </c>
      <c r="L20" s="13">
        <f t="shared" si="3"/>
        <v>79.19</v>
      </c>
    </row>
    <row r="21" spans="1:12" x14ac:dyDescent="0.25">
      <c r="A21" s="3" t="s">
        <v>70</v>
      </c>
      <c r="B21" s="3" t="s">
        <v>49</v>
      </c>
      <c r="C21" s="4">
        <v>0.11600000000000001</v>
      </c>
      <c r="D21" s="3" t="s">
        <v>46</v>
      </c>
      <c r="E21" s="5">
        <v>635</v>
      </c>
      <c r="F21" s="3" t="s">
        <v>47</v>
      </c>
      <c r="G21" s="4">
        <f t="shared" si="0"/>
        <v>601.20000000000005</v>
      </c>
      <c r="H21" s="4">
        <v>6</v>
      </c>
      <c r="I21" s="4">
        <v>6</v>
      </c>
      <c r="J21" s="4">
        <f t="shared" si="1"/>
        <v>12</v>
      </c>
      <c r="K21" s="11">
        <f t="shared" si="2"/>
        <v>2.1166666666666667</v>
      </c>
      <c r="L21" s="13">
        <f t="shared" si="3"/>
        <v>1.0583333333333333</v>
      </c>
    </row>
    <row r="22" spans="1:12" x14ac:dyDescent="0.25">
      <c r="A22" s="3" t="s">
        <v>71</v>
      </c>
      <c r="B22" s="3" t="s">
        <v>49</v>
      </c>
      <c r="C22" s="4">
        <v>0.11899999999999999</v>
      </c>
      <c r="D22" s="3" t="s">
        <v>46</v>
      </c>
      <c r="E22" s="5">
        <v>3562</v>
      </c>
      <c r="F22" s="3" t="s">
        <v>47</v>
      </c>
      <c r="G22" s="4">
        <f t="shared" si="0"/>
        <v>601.20000000000005</v>
      </c>
      <c r="H22" s="4">
        <v>6</v>
      </c>
      <c r="I22" s="4">
        <v>6</v>
      </c>
      <c r="J22" s="4">
        <f t="shared" si="1"/>
        <v>12</v>
      </c>
      <c r="K22" s="11">
        <f t="shared" si="2"/>
        <v>11.873333333333333</v>
      </c>
      <c r="L22" s="13">
        <f t="shared" si="3"/>
        <v>5.9366666666666665</v>
      </c>
    </row>
    <row r="23" spans="1:12" x14ac:dyDescent="0.25">
      <c r="A23" s="3" t="s">
        <v>72</v>
      </c>
      <c r="B23" s="3" t="s">
        <v>49</v>
      </c>
      <c r="C23" s="4">
        <v>0.14299999999999999</v>
      </c>
      <c r="D23" s="3" t="s">
        <v>46</v>
      </c>
      <c r="E23" s="5">
        <v>5590</v>
      </c>
      <c r="F23" s="3" t="s">
        <v>47</v>
      </c>
      <c r="G23" s="4">
        <f t="shared" si="0"/>
        <v>601.20000000000005</v>
      </c>
      <c r="H23" s="4">
        <v>6</v>
      </c>
      <c r="I23" s="4">
        <v>6</v>
      </c>
      <c r="J23" s="4">
        <f t="shared" si="1"/>
        <v>12</v>
      </c>
      <c r="K23" s="11">
        <f t="shared" si="2"/>
        <v>18.633333333333333</v>
      </c>
      <c r="L23" s="13">
        <f t="shared" si="3"/>
        <v>9.3166666666666664</v>
      </c>
    </row>
    <row r="24" spans="1:12" x14ac:dyDescent="0.25">
      <c r="A24" s="3" t="s">
        <v>73</v>
      </c>
      <c r="B24" s="3" t="s">
        <v>49</v>
      </c>
      <c r="C24" s="4">
        <v>0.14699999999999999</v>
      </c>
      <c r="D24" s="3" t="s">
        <v>46</v>
      </c>
      <c r="E24" s="5">
        <v>10164</v>
      </c>
      <c r="F24" s="3" t="s">
        <v>47</v>
      </c>
      <c r="G24" s="4">
        <f t="shared" si="0"/>
        <v>601.20000000000005</v>
      </c>
      <c r="H24" s="4">
        <v>6</v>
      </c>
      <c r="I24" s="4">
        <v>6</v>
      </c>
      <c r="J24" s="4">
        <f t="shared" si="1"/>
        <v>12</v>
      </c>
      <c r="K24" s="11">
        <f t="shared" si="2"/>
        <v>33.880000000000003</v>
      </c>
      <c r="L24" s="13">
        <f t="shared" si="3"/>
        <v>16.940000000000001</v>
      </c>
    </row>
    <row r="25" spans="1:12" x14ac:dyDescent="0.25">
      <c r="A25" s="3" t="s">
        <v>74</v>
      </c>
      <c r="B25" s="3" t="s">
        <v>67</v>
      </c>
      <c r="C25" s="4">
        <v>9.9000000000000005E-2</v>
      </c>
      <c r="D25" s="3" t="s">
        <v>46</v>
      </c>
      <c r="E25" s="5">
        <v>598</v>
      </c>
      <c r="F25" s="3" t="s">
        <v>47</v>
      </c>
      <c r="G25" s="4">
        <f t="shared" si="0"/>
        <v>601.20000000000005</v>
      </c>
      <c r="H25" s="4">
        <v>6</v>
      </c>
      <c r="I25" s="4">
        <v>6</v>
      </c>
      <c r="J25" s="4">
        <f t="shared" si="1"/>
        <v>12</v>
      </c>
      <c r="K25" s="11">
        <f t="shared" si="2"/>
        <v>1.9933333333333334</v>
      </c>
      <c r="L25" s="13">
        <f t="shared" si="3"/>
        <v>0.9966666666666667</v>
      </c>
    </row>
    <row r="26" spans="1:12" x14ac:dyDescent="0.25">
      <c r="A26" s="3" t="s">
        <v>75</v>
      </c>
      <c r="B26" s="3" t="s">
        <v>49</v>
      </c>
      <c r="C26" s="4">
        <v>0.17699999999999999</v>
      </c>
      <c r="D26" s="3" t="s">
        <v>46</v>
      </c>
      <c r="E26" s="5">
        <v>16971</v>
      </c>
      <c r="F26" s="3" t="s">
        <v>50</v>
      </c>
      <c r="G26" s="4">
        <f>3600*0.033</f>
        <v>118.80000000000001</v>
      </c>
      <c r="H26" s="4">
        <v>6</v>
      </c>
      <c r="I26" s="4">
        <v>6</v>
      </c>
      <c r="J26" s="4">
        <f t="shared" si="1"/>
        <v>12</v>
      </c>
      <c r="K26" s="11">
        <f t="shared" si="2"/>
        <v>56.57</v>
      </c>
      <c r="L26" s="13">
        <f t="shared" si="3"/>
        <v>28.285</v>
      </c>
    </row>
    <row r="27" spans="1:12" x14ac:dyDescent="0.25">
      <c r="A27" s="3" t="s">
        <v>76</v>
      </c>
      <c r="B27" s="3" t="s">
        <v>49</v>
      </c>
      <c r="C27" s="4">
        <v>0.21099999999999999</v>
      </c>
      <c r="D27" s="3" t="s">
        <v>46</v>
      </c>
      <c r="E27" s="5">
        <v>131362</v>
      </c>
      <c r="F27" s="3" t="s">
        <v>50</v>
      </c>
      <c r="G27" s="4">
        <f t="shared" si="0"/>
        <v>601.20000000000005</v>
      </c>
      <c r="H27" s="4">
        <v>6.2</v>
      </c>
      <c r="I27" s="4">
        <v>6.2</v>
      </c>
      <c r="J27" s="4">
        <f t="shared" si="1"/>
        <v>12.4</v>
      </c>
      <c r="K27" s="11">
        <f t="shared" si="2"/>
        <v>452.46911111111115</v>
      </c>
      <c r="L27" s="13">
        <f t="shared" si="3"/>
        <v>226.23455555555557</v>
      </c>
    </row>
    <row r="28" spans="1:12" x14ac:dyDescent="0.25">
      <c r="A28" s="3" t="s">
        <v>77</v>
      </c>
      <c r="B28" s="3" t="s">
        <v>78</v>
      </c>
      <c r="C28" s="4">
        <v>0.11799999999999999</v>
      </c>
      <c r="D28" s="3" t="s">
        <v>46</v>
      </c>
      <c r="E28" s="5">
        <v>120906</v>
      </c>
      <c r="F28" s="3" t="s">
        <v>47</v>
      </c>
      <c r="G28" s="4">
        <f t="shared" si="0"/>
        <v>601.20000000000005</v>
      </c>
      <c r="H28" s="4">
        <v>6.4</v>
      </c>
      <c r="I28" s="4">
        <v>6.4</v>
      </c>
      <c r="J28" s="4">
        <f t="shared" si="1"/>
        <v>12.8</v>
      </c>
      <c r="K28" s="11">
        <f t="shared" si="2"/>
        <v>429.88800000000003</v>
      </c>
      <c r="L28" s="13">
        <f t="shared" si="3"/>
        <v>214.94400000000002</v>
      </c>
    </row>
    <row r="29" spans="1:12" x14ac:dyDescent="0.25">
      <c r="A29" s="3" t="s">
        <v>79</v>
      </c>
      <c r="B29" s="3" t="s">
        <v>64</v>
      </c>
      <c r="C29" s="4">
        <v>0.17799999999999999</v>
      </c>
      <c r="D29" s="3" t="s">
        <v>46</v>
      </c>
      <c r="E29" s="5">
        <v>5364</v>
      </c>
      <c r="F29" s="3" t="s">
        <v>47</v>
      </c>
      <c r="G29" s="4">
        <f t="shared" si="0"/>
        <v>601.20000000000005</v>
      </c>
      <c r="H29" s="4">
        <v>6</v>
      </c>
      <c r="I29" s="4">
        <v>6</v>
      </c>
      <c r="J29" s="4">
        <f t="shared" si="1"/>
        <v>12</v>
      </c>
      <c r="K29" s="11">
        <f t="shared" si="2"/>
        <v>17.88</v>
      </c>
      <c r="L29" s="13">
        <f t="shared" si="3"/>
        <v>8.94</v>
      </c>
    </row>
    <row r="30" spans="1:12" x14ac:dyDescent="0.25">
      <c r="A30" s="3" t="s">
        <v>80</v>
      </c>
      <c r="B30" s="3" t="s">
        <v>64</v>
      </c>
      <c r="C30" s="4">
        <v>0.22500000000000001</v>
      </c>
      <c r="D30" s="3" t="s">
        <v>46</v>
      </c>
      <c r="E30" s="5">
        <v>117124</v>
      </c>
      <c r="F30" s="3" t="s">
        <v>47</v>
      </c>
      <c r="G30" s="4">
        <f t="shared" si="0"/>
        <v>601.20000000000005</v>
      </c>
      <c r="H30" s="4">
        <v>6</v>
      </c>
      <c r="I30" s="4">
        <v>6</v>
      </c>
      <c r="J30" s="4">
        <f t="shared" si="1"/>
        <v>12</v>
      </c>
      <c r="K30" s="11">
        <f t="shared" si="2"/>
        <v>390.41333333333336</v>
      </c>
      <c r="L30" s="13">
        <f t="shared" si="3"/>
        <v>195.20666666666668</v>
      </c>
    </row>
    <row r="31" spans="1:12" x14ac:dyDescent="0.25">
      <c r="A31" s="3" t="s">
        <v>81</v>
      </c>
      <c r="B31" s="3" t="s">
        <v>64</v>
      </c>
      <c r="C31" s="4">
        <v>0.23499999999999999</v>
      </c>
      <c r="D31" s="3" t="s">
        <v>46</v>
      </c>
      <c r="E31" s="5">
        <v>13143</v>
      </c>
      <c r="F31" s="3" t="s">
        <v>47</v>
      </c>
      <c r="G31" s="4">
        <f t="shared" si="0"/>
        <v>601.20000000000005</v>
      </c>
      <c r="H31" s="4">
        <v>6</v>
      </c>
      <c r="I31" s="4">
        <v>6</v>
      </c>
      <c r="J31" s="4">
        <f t="shared" si="1"/>
        <v>12</v>
      </c>
      <c r="K31" s="11">
        <f t="shared" si="2"/>
        <v>43.81</v>
      </c>
      <c r="L31" s="13">
        <f t="shared" si="3"/>
        <v>21.905000000000001</v>
      </c>
    </row>
    <row r="32" spans="1:12" x14ac:dyDescent="0.25">
      <c r="A32" s="3" t="s">
        <v>82</v>
      </c>
      <c r="B32" s="3" t="s">
        <v>64</v>
      </c>
      <c r="C32" s="4">
        <v>0.23</v>
      </c>
      <c r="D32" s="3" t="s">
        <v>46</v>
      </c>
      <c r="E32" s="5">
        <v>14002</v>
      </c>
      <c r="F32" s="3" t="s">
        <v>47</v>
      </c>
      <c r="G32" s="4">
        <f t="shared" si="0"/>
        <v>601.20000000000005</v>
      </c>
      <c r="H32" s="4">
        <v>6</v>
      </c>
      <c r="I32" s="4">
        <v>6</v>
      </c>
      <c r="J32" s="4">
        <f t="shared" si="1"/>
        <v>12</v>
      </c>
      <c r="K32" s="11">
        <f t="shared" si="2"/>
        <v>46.673333333333332</v>
      </c>
      <c r="L32" s="13">
        <f t="shared" si="3"/>
        <v>23.336666666666666</v>
      </c>
    </row>
    <row r="33" spans="1:12" x14ac:dyDescent="0.25">
      <c r="A33" s="3" t="s">
        <v>83</v>
      </c>
      <c r="B33" s="3" t="s">
        <v>64</v>
      </c>
      <c r="C33" s="4">
        <v>0.23300000000000001</v>
      </c>
      <c r="D33" s="3" t="s">
        <v>46</v>
      </c>
      <c r="E33" s="5">
        <v>109703</v>
      </c>
      <c r="F33" s="3" t="s">
        <v>47</v>
      </c>
      <c r="G33" s="4">
        <f t="shared" si="0"/>
        <v>601.20000000000005</v>
      </c>
      <c r="H33" s="4">
        <v>6</v>
      </c>
      <c r="I33" s="4">
        <v>6</v>
      </c>
      <c r="J33" s="4">
        <f t="shared" si="1"/>
        <v>12</v>
      </c>
      <c r="K33" s="11">
        <f t="shared" si="2"/>
        <v>365.67666666666668</v>
      </c>
      <c r="L33" s="13">
        <f t="shared" si="3"/>
        <v>182.83833333333334</v>
      </c>
    </row>
    <row r="34" spans="1:12" x14ac:dyDescent="0.25">
      <c r="A34" s="3" t="s">
        <v>84</v>
      </c>
      <c r="B34" s="3" t="s">
        <v>52</v>
      </c>
      <c r="C34" s="4">
        <v>0.13700000000000001</v>
      </c>
      <c r="D34" s="3" t="s">
        <v>46</v>
      </c>
      <c r="E34" s="5">
        <v>870</v>
      </c>
      <c r="F34" s="3" t="s">
        <v>47</v>
      </c>
      <c r="G34" s="4">
        <f t="shared" si="0"/>
        <v>601.20000000000005</v>
      </c>
      <c r="H34" s="4">
        <v>6</v>
      </c>
      <c r="I34" s="4">
        <v>6</v>
      </c>
      <c r="J34" s="4">
        <f t="shared" si="1"/>
        <v>12</v>
      </c>
      <c r="K34" s="11">
        <f t="shared" si="2"/>
        <v>2.9</v>
      </c>
      <c r="L34" s="13">
        <f t="shared" si="3"/>
        <v>1.45</v>
      </c>
    </row>
    <row r="35" spans="1:12" x14ac:dyDescent="0.25">
      <c r="A35" s="3" t="s">
        <v>85</v>
      </c>
      <c r="B35" s="3" t="s">
        <v>52</v>
      </c>
      <c r="C35" s="4">
        <v>0.157</v>
      </c>
      <c r="D35" s="3" t="s">
        <v>46</v>
      </c>
      <c r="E35" s="5">
        <v>17572</v>
      </c>
      <c r="F35" s="3" t="s">
        <v>47</v>
      </c>
      <c r="G35" s="4">
        <f t="shared" si="0"/>
        <v>601.20000000000005</v>
      </c>
      <c r="H35" s="4">
        <v>6</v>
      </c>
      <c r="I35" s="4">
        <v>6</v>
      </c>
      <c r="J35" s="4">
        <f t="shared" si="1"/>
        <v>12</v>
      </c>
      <c r="K35" s="11">
        <f t="shared" si="2"/>
        <v>58.573333333333331</v>
      </c>
      <c r="L35" s="13">
        <f t="shared" si="3"/>
        <v>29.286666666666665</v>
      </c>
    </row>
    <row r="36" spans="1:12" x14ac:dyDescent="0.25">
      <c r="A36" s="3" t="s">
        <v>86</v>
      </c>
      <c r="B36" s="3" t="s">
        <v>52</v>
      </c>
      <c r="C36" s="4">
        <v>0.16</v>
      </c>
      <c r="D36" s="3" t="s">
        <v>46</v>
      </c>
      <c r="E36" s="5">
        <v>4993</v>
      </c>
      <c r="F36" s="3" t="s">
        <v>47</v>
      </c>
      <c r="G36" s="4">
        <f t="shared" si="0"/>
        <v>601.20000000000005</v>
      </c>
      <c r="H36" s="4">
        <v>6</v>
      </c>
      <c r="I36" s="4">
        <v>6</v>
      </c>
      <c r="J36" s="4">
        <f t="shared" si="1"/>
        <v>12</v>
      </c>
      <c r="K36" s="11">
        <f t="shared" si="2"/>
        <v>16.643333333333334</v>
      </c>
      <c r="L36" s="13">
        <f t="shared" si="3"/>
        <v>8.3216666666666672</v>
      </c>
    </row>
    <row r="37" spans="1:12" x14ac:dyDescent="0.25">
      <c r="A37" s="3" t="s">
        <v>87</v>
      </c>
      <c r="B37" s="3" t="s">
        <v>52</v>
      </c>
      <c r="C37" s="4">
        <v>0.158</v>
      </c>
      <c r="D37" s="3" t="s">
        <v>46</v>
      </c>
      <c r="E37" s="5">
        <v>4458</v>
      </c>
      <c r="F37" s="3" t="s">
        <v>47</v>
      </c>
      <c r="G37" s="4">
        <f t="shared" si="0"/>
        <v>601.20000000000005</v>
      </c>
      <c r="H37" s="4">
        <v>6</v>
      </c>
      <c r="I37" s="4">
        <v>6</v>
      </c>
      <c r="J37" s="4">
        <f t="shared" si="1"/>
        <v>12</v>
      </c>
      <c r="K37" s="11">
        <f t="shared" si="2"/>
        <v>14.86</v>
      </c>
      <c r="L37" s="13">
        <f t="shared" si="3"/>
        <v>7.43</v>
      </c>
    </row>
    <row r="38" spans="1:12" x14ac:dyDescent="0.25">
      <c r="A38" s="3" t="s">
        <v>88</v>
      </c>
      <c r="B38" s="3" t="s">
        <v>52</v>
      </c>
      <c r="C38" s="4">
        <v>0.17</v>
      </c>
      <c r="D38" s="3" t="s">
        <v>46</v>
      </c>
      <c r="E38" s="5">
        <v>20270</v>
      </c>
      <c r="F38" s="3" t="s">
        <v>47</v>
      </c>
      <c r="G38" s="4">
        <f t="shared" si="0"/>
        <v>601.20000000000005</v>
      </c>
      <c r="H38" s="4">
        <v>6</v>
      </c>
      <c r="I38" s="4">
        <v>6</v>
      </c>
      <c r="J38" s="4">
        <f t="shared" si="1"/>
        <v>12</v>
      </c>
      <c r="K38" s="11">
        <f t="shared" si="2"/>
        <v>67.566666666666663</v>
      </c>
      <c r="L38" s="13">
        <f t="shared" si="3"/>
        <v>33.783333333333331</v>
      </c>
    </row>
    <row r="39" spans="1:12" x14ac:dyDescent="0.25">
      <c r="A39" s="3" t="s">
        <v>89</v>
      </c>
      <c r="B39" s="3" t="s">
        <v>49</v>
      </c>
      <c r="C39" s="4">
        <v>0.28000000000000003</v>
      </c>
      <c r="D39" s="3" t="s">
        <v>46</v>
      </c>
      <c r="E39" s="5">
        <v>2803</v>
      </c>
      <c r="F39" s="3" t="s">
        <v>50</v>
      </c>
      <c r="G39" s="4">
        <f t="shared" si="0"/>
        <v>601.20000000000005</v>
      </c>
      <c r="H39" s="4">
        <v>6</v>
      </c>
      <c r="I39" s="4">
        <v>6</v>
      </c>
      <c r="J39" s="4">
        <f t="shared" si="1"/>
        <v>12</v>
      </c>
      <c r="K39" s="11">
        <f t="shared" si="2"/>
        <v>9.3433333333333337</v>
      </c>
      <c r="L39" s="13">
        <f t="shared" si="3"/>
        <v>4.6716666666666669</v>
      </c>
    </row>
    <row r="40" spans="1:12" x14ac:dyDescent="0.25">
      <c r="A40" s="3" t="s">
        <v>90</v>
      </c>
      <c r="B40" s="3" t="s">
        <v>49</v>
      </c>
      <c r="C40" s="4">
        <v>0.33300000000000002</v>
      </c>
      <c r="D40" s="3" t="s">
        <v>46</v>
      </c>
      <c r="E40" s="5">
        <v>101677</v>
      </c>
      <c r="F40" s="3" t="s">
        <v>50</v>
      </c>
      <c r="G40" s="4">
        <f t="shared" si="0"/>
        <v>601.20000000000005</v>
      </c>
      <c r="H40" s="4">
        <v>6.3</v>
      </c>
      <c r="I40" s="4">
        <v>6.3</v>
      </c>
      <c r="J40" s="4">
        <f t="shared" si="1"/>
        <v>12.6</v>
      </c>
      <c r="K40" s="11">
        <f t="shared" si="2"/>
        <v>355.86949999999996</v>
      </c>
      <c r="L40" s="13">
        <f t="shared" si="3"/>
        <v>177.93474999999998</v>
      </c>
    </row>
    <row r="41" spans="1:12" x14ac:dyDescent="0.25">
      <c r="A41" s="3" t="s">
        <v>91</v>
      </c>
      <c r="B41" s="3" t="s">
        <v>52</v>
      </c>
      <c r="C41" s="4">
        <v>0.16800000000000001</v>
      </c>
      <c r="D41" s="3" t="s">
        <v>46</v>
      </c>
      <c r="E41" s="5">
        <v>82549</v>
      </c>
      <c r="F41" s="3" t="s">
        <v>50</v>
      </c>
      <c r="G41" s="4">
        <f t="shared" si="0"/>
        <v>601.20000000000005</v>
      </c>
      <c r="H41" s="4">
        <v>6.2</v>
      </c>
      <c r="I41" s="4">
        <v>6.2</v>
      </c>
      <c r="J41" s="4">
        <f t="shared" si="1"/>
        <v>12.4</v>
      </c>
      <c r="K41" s="11">
        <f t="shared" si="2"/>
        <v>284.33544444444442</v>
      </c>
      <c r="L41" s="13">
        <f t="shared" si="3"/>
        <v>142.16772222222221</v>
      </c>
    </row>
    <row r="42" spans="1:12" x14ac:dyDescent="0.25">
      <c r="A42" s="3" t="s">
        <v>92</v>
      </c>
      <c r="B42" s="3" t="s">
        <v>49</v>
      </c>
      <c r="C42" s="4">
        <v>0.315</v>
      </c>
      <c r="D42" s="3" t="s">
        <v>46</v>
      </c>
      <c r="E42" s="5">
        <v>4025</v>
      </c>
      <c r="F42" s="3" t="s">
        <v>47</v>
      </c>
      <c r="G42" s="4">
        <f t="shared" si="0"/>
        <v>601.20000000000005</v>
      </c>
      <c r="H42" s="4">
        <v>6</v>
      </c>
      <c r="I42" s="4">
        <v>6</v>
      </c>
      <c r="J42" s="4">
        <f t="shared" si="1"/>
        <v>12</v>
      </c>
      <c r="K42" s="11">
        <f t="shared" si="2"/>
        <v>13.416666666666666</v>
      </c>
      <c r="L42" s="13">
        <f t="shared" si="3"/>
        <v>6.708333333333333</v>
      </c>
    </row>
    <row r="43" spans="1:12" x14ac:dyDescent="0.25">
      <c r="A43" s="3" t="s">
        <v>93</v>
      </c>
      <c r="B43" s="3" t="s">
        <v>62</v>
      </c>
      <c r="C43" s="4">
        <v>0.33500000000000002</v>
      </c>
      <c r="D43" s="3" t="s">
        <v>46</v>
      </c>
      <c r="E43" s="5">
        <v>16710</v>
      </c>
      <c r="F43" s="3" t="s">
        <v>50</v>
      </c>
      <c r="G43" s="4">
        <f t="shared" si="0"/>
        <v>601.20000000000005</v>
      </c>
      <c r="H43" s="4">
        <v>6</v>
      </c>
      <c r="I43" s="4">
        <v>6</v>
      </c>
      <c r="J43" s="4">
        <f t="shared" si="1"/>
        <v>12</v>
      </c>
      <c r="K43" s="11">
        <f t="shared" si="2"/>
        <v>55.7</v>
      </c>
      <c r="L43" s="13">
        <f t="shared" si="3"/>
        <v>27.85</v>
      </c>
    </row>
    <row r="44" spans="1:12" x14ac:dyDescent="0.25">
      <c r="A44" s="3" t="s">
        <v>94</v>
      </c>
      <c r="B44" s="3" t="s">
        <v>62</v>
      </c>
      <c r="C44" s="4">
        <v>0.32500000000000001</v>
      </c>
      <c r="D44" s="3" t="s">
        <v>46</v>
      </c>
      <c r="E44" s="5">
        <v>9952</v>
      </c>
      <c r="F44" s="3" t="s">
        <v>47</v>
      </c>
      <c r="G44" s="4">
        <f t="shared" si="0"/>
        <v>601.20000000000005</v>
      </c>
      <c r="H44" s="4">
        <v>6.5</v>
      </c>
      <c r="I44" s="4">
        <v>6.5</v>
      </c>
      <c r="J44" s="4">
        <f t="shared" si="1"/>
        <v>13</v>
      </c>
      <c r="K44" s="11">
        <f t="shared" si="2"/>
        <v>35.937777777777775</v>
      </c>
      <c r="L44" s="13">
        <f t="shared" si="3"/>
        <v>17.968888888888888</v>
      </c>
    </row>
    <row r="45" spans="1:12" x14ac:dyDescent="0.25">
      <c r="A45" s="3" t="s">
        <v>95</v>
      </c>
      <c r="B45" s="3" t="s">
        <v>49</v>
      </c>
      <c r="C45" s="4">
        <v>0.32700000000000001</v>
      </c>
      <c r="D45" s="3" t="s">
        <v>46</v>
      </c>
      <c r="E45" s="5">
        <v>5991</v>
      </c>
      <c r="F45" s="3" t="s">
        <v>47</v>
      </c>
      <c r="G45" s="4">
        <f t="shared" si="0"/>
        <v>601.20000000000005</v>
      </c>
      <c r="H45" s="4">
        <v>6</v>
      </c>
      <c r="I45" s="4">
        <v>6</v>
      </c>
      <c r="J45" s="4">
        <f t="shared" si="1"/>
        <v>12</v>
      </c>
      <c r="K45" s="11">
        <f t="shared" si="2"/>
        <v>19.97</v>
      </c>
      <c r="L45" s="13">
        <f t="shared" si="3"/>
        <v>9.9849999999999994</v>
      </c>
    </row>
    <row r="46" spans="1:12" x14ac:dyDescent="0.25">
      <c r="A46" s="3" t="s">
        <v>96</v>
      </c>
      <c r="B46" s="3" t="s">
        <v>49</v>
      </c>
      <c r="C46" s="4">
        <v>0.34399999999999997</v>
      </c>
      <c r="D46" s="3" t="s">
        <v>46</v>
      </c>
      <c r="E46" s="5">
        <v>5534</v>
      </c>
      <c r="F46" s="3" t="s">
        <v>47</v>
      </c>
      <c r="G46" s="4">
        <f t="shared" si="0"/>
        <v>601.20000000000005</v>
      </c>
      <c r="H46" s="4">
        <v>6.25</v>
      </c>
      <c r="I46" s="4">
        <v>6.25</v>
      </c>
      <c r="J46" s="4">
        <f t="shared" si="1"/>
        <v>12.5</v>
      </c>
      <c r="K46" s="11">
        <f t="shared" si="2"/>
        <v>19.215277777777779</v>
      </c>
      <c r="L46" s="13">
        <f t="shared" si="3"/>
        <v>9.6076388888888893</v>
      </c>
    </row>
    <row r="47" spans="1:12" x14ac:dyDescent="0.25">
      <c r="A47" s="3" t="s">
        <v>13</v>
      </c>
      <c r="B47" s="3" t="s">
        <v>97</v>
      </c>
      <c r="C47" s="4">
        <v>0.36599999999999999</v>
      </c>
      <c r="D47" s="3" t="s">
        <v>46</v>
      </c>
      <c r="E47" s="5">
        <v>36261</v>
      </c>
      <c r="F47" s="3" t="s">
        <v>47</v>
      </c>
      <c r="G47" s="4">
        <f t="shared" si="0"/>
        <v>601.20000000000005</v>
      </c>
      <c r="H47" s="4">
        <v>6.75</v>
      </c>
      <c r="I47" s="4">
        <v>6.75</v>
      </c>
      <c r="J47" s="4">
        <f t="shared" si="1"/>
        <v>13.5</v>
      </c>
      <c r="K47" s="11">
        <f t="shared" si="2"/>
        <v>135.97874999999999</v>
      </c>
      <c r="L47" s="13">
        <f t="shared" si="3"/>
        <v>67.989374999999995</v>
      </c>
    </row>
    <row r="48" spans="1:12" x14ac:dyDescent="0.25">
      <c r="A48" s="3" t="s">
        <v>98</v>
      </c>
      <c r="B48" s="3" t="s">
        <v>55</v>
      </c>
      <c r="C48" s="4">
        <v>0.24</v>
      </c>
      <c r="D48" s="3" t="s">
        <v>46</v>
      </c>
      <c r="E48" s="5">
        <v>516</v>
      </c>
      <c r="F48" s="3" t="s">
        <v>47</v>
      </c>
      <c r="G48" s="4">
        <f t="shared" si="0"/>
        <v>601.20000000000005</v>
      </c>
      <c r="H48" s="4">
        <v>6.25</v>
      </c>
      <c r="I48" s="4">
        <v>6.25</v>
      </c>
      <c r="J48" s="4">
        <f t="shared" si="1"/>
        <v>12.5</v>
      </c>
      <c r="K48" s="11">
        <f t="shared" si="2"/>
        <v>1.7916666666666667</v>
      </c>
      <c r="L48" s="13">
        <f t="shared" si="3"/>
        <v>0.89583333333333337</v>
      </c>
    </row>
    <row r="49" spans="1:12" x14ac:dyDescent="0.25">
      <c r="A49" s="3" t="s">
        <v>99</v>
      </c>
      <c r="B49" s="3" t="s">
        <v>55</v>
      </c>
      <c r="C49" s="4">
        <v>0.26</v>
      </c>
      <c r="D49" s="3" t="s">
        <v>46</v>
      </c>
      <c r="E49" s="5">
        <v>6610</v>
      </c>
      <c r="F49" s="3" t="s">
        <v>47</v>
      </c>
      <c r="G49" s="4">
        <f t="shared" si="0"/>
        <v>601.20000000000005</v>
      </c>
      <c r="H49" s="4">
        <v>7</v>
      </c>
      <c r="I49" s="4">
        <v>7</v>
      </c>
      <c r="J49" s="4">
        <f t="shared" si="1"/>
        <v>14</v>
      </c>
      <c r="K49" s="11">
        <f t="shared" si="2"/>
        <v>25.705555555555556</v>
      </c>
      <c r="L49" s="13">
        <f t="shared" si="3"/>
        <v>12.852777777777778</v>
      </c>
    </row>
    <row r="50" spans="1:12" x14ac:dyDescent="0.25">
      <c r="A50" s="3" t="s">
        <v>100</v>
      </c>
      <c r="B50" s="3" t="s">
        <v>55</v>
      </c>
      <c r="C50" s="4">
        <v>0.26600000000000001</v>
      </c>
      <c r="D50" s="3" t="s">
        <v>46</v>
      </c>
      <c r="E50" s="5">
        <v>3065</v>
      </c>
      <c r="F50" s="3" t="s">
        <v>47</v>
      </c>
      <c r="G50" s="4">
        <f t="shared" si="0"/>
        <v>601.20000000000005</v>
      </c>
      <c r="H50" s="4">
        <v>6.5</v>
      </c>
      <c r="I50" s="4">
        <v>6.5</v>
      </c>
      <c r="J50" s="4">
        <f t="shared" si="1"/>
        <v>13</v>
      </c>
      <c r="K50" s="11">
        <f t="shared" si="2"/>
        <v>11.068055555555556</v>
      </c>
      <c r="L50" s="13">
        <f t="shared" si="3"/>
        <v>5.5340277777777782</v>
      </c>
    </row>
    <row r="51" spans="1:12" x14ac:dyDescent="0.25">
      <c r="A51" s="3" t="s">
        <v>101</v>
      </c>
      <c r="B51" s="3" t="s">
        <v>55</v>
      </c>
      <c r="C51" s="4">
        <v>0.23799999999999999</v>
      </c>
      <c r="D51" s="3" t="s">
        <v>46</v>
      </c>
      <c r="E51" s="5">
        <v>6289</v>
      </c>
      <c r="F51" s="3" t="s">
        <v>47</v>
      </c>
      <c r="G51" s="4">
        <f t="shared" si="0"/>
        <v>601.20000000000005</v>
      </c>
      <c r="H51" s="4">
        <v>6</v>
      </c>
      <c r="I51" s="4">
        <v>6</v>
      </c>
      <c r="J51" s="4">
        <f t="shared" si="1"/>
        <v>12</v>
      </c>
      <c r="K51" s="11">
        <f t="shared" si="2"/>
        <v>20.963333333333335</v>
      </c>
      <c r="L51" s="13">
        <f t="shared" si="3"/>
        <v>10.481666666666667</v>
      </c>
    </row>
    <row r="52" spans="1:12" x14ac:dyDescent="0.25">
      <c r="A52" s="3" t="s">
        <v>102</v>
      </c>
      <c r="B52" s="3" t="s">
        <v>55</v>
      </c>
      <c r="C52" s="4">
        <v>0.26600000000000001</v>
      </c>
      <c r="D52" s="3" t="s">
        <v>46</v>
      </c>
      <c r="E52" s="5">
        <v>2878</v>
      </c>
      <c r="F52" s="3" t="s">
        <v>47</v>
      </c>
      <c r="G52" s="4">
        <f t="shared" si="0"/>
        <v>601.20000000000005</v>
      </c>
      <c r="H52" s="4">
        <v>6.5</v>
      </c>
      <c r="I52" s="4">
        <v>6.5</v>
      </c>
      <c r="J52" s="4">
        <f t="shared" si="1"/>
        <v>13</v>
      </c>
      <c r="K52" s="11">
        <f t="shared" si="2"/>
        <v>10.392777777777777</v>
      </c>
      <c r="L52" s="13">
        <f t="shared" si="3"/>
        <v>5.1963888888888885</v>
      </c>
    </row>
    <row r="53" spans="1:12" x14ac:dyDescent="0.25">
      <c r="A53" s="3" t="s">
        <v>103</v>
      </c>
      <c r="B53" s="3" t="s">
        <v>55</v>
      </c>
      <c r="C53" s="4">
        <v>0.27200000000000002</v>
      </c>
      <c r="D53" s="3" t="s">
        <v>46</v>
      </c>
      <c r="E53" s="5">
        <v>13682</v>
      </c>
      <c r="F53" s="3" t="s">
        <v>47</v>
      </c>
      <c r="G53" s="4">
        <f t="shared" si="0"/>
        <v>601.20000000000005</v>
      </c>
      <c r="H53" s="4">
        <v>6.25</v>
      </c>
      <c r="I53" s="4">
        <v>6.25</v>
      </c>
      <c r="J53" s="4">
        <f t="shared" si="1"/>
        <v>12.5</v>
      </c>
      <c r="K53" s="11">
        <f t="shared" si="2"/>
        <v>47.506944444444443</v>
      </c>
      <c r="L53" s="13">
        <f t="shared" si="3"/>
        <v>23.753472222222221</v>
      </c>
    </row>
    <row r="54" spans="1:12" x14ac:dyDescent="0.25">
      <c r="A54" s="3" t="s">
        <v>104</v>
      </c>
      <c r="B54" s="3" t="s">
        <v>49</v>
      </c>
      <c r="C54" s="4">
        <v>0.3</v>
      </c>
      <c r="D54" s="3" t="s">
        <v>46</v>
      </c>
      <c r="E54" s="5">
        <v>4743</v>
      </c>
      <c r="F54" s="3" t="s">
        <v>50</v>
      </c>
      <c r="G54" s="4">
        <f>3600*0.4</f>
        <v>1440</v>
      </c>
      <c r="H54" s="4">
        <v>6</v>
      </c>
      <c r="I54" s="4">
        <v>6</v>
      </c>
      <c r="J54" s="4">
        <f t="shared" si="1"/>
        <v>12</v>
      </c>
      <c r="K54" s="11">
        <f t="shared" si="2"/>
        <v>15.81</v>
      </c>
      <c r="L54" s="13">
        <f t="shared" si="3"/>
        <v>7.9050000000000002</v>
      </c>
    </row>
    <row r="55" spans="1:12" x14ac:dyDescent="0.25">
      <c r="A55" s="3" t="s">
        <v>105</v>
      </c>
      <c r="B55" s="3" t="s">
        <v>49</v>
      </c>
      <c r="C55" s="4">
        <v>0.34100000000000003</v>
      </c>
      <c r="D55" s="3" t="s">
        <v>46</v>
      </c>
      <c r="E55" s="5">
        <v>11584</v>
      </c>
      <c r="F55" s="3" t="s">
        <v>50</v>
      </c>
      <c r="G55" s="4">
        <f t="shared" si="0"/>
        <v>601.20000000000005</v>
      </c>
      <c r="H55" s="4">
        <v>6.5</v>
      </c>
      <c r="I55" s="4">
        <v>6.5</v>
      </c>
      <c r="J55" s="4">
        <f t="shared" si="1"/>
        <v>13</v>
      </c>
      <c r="K55" s="11">
        <f t="shared" si="2"/>
        <v>41.831111111111113</v>
      </c>
      <c r="L55" s="13">
        <f t="shared" si="3"/>
        <v>20.915555555555557</v>
      </c>
    </row>
    <row r="56" spans="1:12" x14ac:dyDescent="0.25">
      <c r="A56" s="3" t="s">
        <v>106</v>
      </c>
      <c r="B56" s="3" t="s">
        <v>62</v>
      </c>
      <c r="C56" s="4">
        <v>0.35</v>
      </c>
      <c r="D56" s="3" t="s">
        <v>46</v>
      </c>
      <c r="E56" s="5">
        <v>22431</v>
      </c>
      <c r="F56" s="3" t="s">
        <v>50</v>
      </c>
      <c r="G56" s="4">
        <f t="shared" si="0"/>
        <v>601.20000000000005</v>
      </c>
      <c r="H56" s="4">
        <v>6.2</v>
      </c>
      <c r="I56" s="4">
        <v>6.2</v>
      </c>
      <c r="J56" s="4">
        <f t="shared" si="1"/>
        <v>12.4</v>
      </c>
      <c r="K56" s="11">
        <f t="shared" si="2"/>
        <v>77.262333333333345</v>
      </c>
      <c r="L56" s="13">
        <f t="shared" si="3"/>
        <v>38.631166666666672</v>
      </c>
    </row>
    <row r="57" spans="1:12" x14ac:dyDescent="0.25">
      <c r="A57" s="3" t="s">
        <v>107</v>
      </c>
      <c r="B57" s="3" t="s">
        <v>49</v>
      </c>
      <c r="C57" s="4">
        <v>0.48499999999999999</v>
      </c>
      <c r="D57" s="3" t="s">
        <v>46</v>
      </c>
      <c r="E57" s="5">
        <v>9312</v>
      </c>
      <c r="F57" s="3" t="s">
        <v>50</v>
      </c>
      <c r="G57" s="4">
        <f t="shared" si="0"/>
        <v>601.20000000000005</v>
      </c>
      <c r="H57" s="4">
        <v>8</v>
      </c>
      <c r="I57" s="4">
        <v>8</v>
      </c>
      <c r="J57" s="4">
        <f t="shared" si="1"/>
        <v>16</v>
      </c>
      <c r="K57" s="11">
        <f t="shared" si="2"/>
        <v>41.386666666666663</v>
      </c>
      <c r="L57" s="13">
        <f t="shared" si="3"/>
        <v>20.693333333333332</v>
      </c>
    </row>
    <row r="58" spans="1:12" x14ac:dyDescent="0.25">
      <c r="A58" s="3" t="s">
        <v>108</v>
      </c>
      <c r="B58" s="3" t="s">
        <v>49</v>
      </c>
      <c r="C58" s="4">
        <v>0.55600000000000005</v>
      </c>
      <c r="D58" s="3" t="s">
        <v>46</v>
      </c>
      <c r="E58" s="5">
        <v>13648</v>
      </c>
      <c r="F58" s="3" t="s">
        <v>50</v>
      </c>
      <c r="G58" s="4">
        <f t="shared" si="0"/>
        <v>601.20000000000005</v>
      </c>
      <c r="H58" s="4">
        <v>8</v>
      </c>
      <c r="I58" s="4">
        <v>8</v>
      </c>
      <c r="J58" s="4">
        <f t="shared" si="1"/>
        <v>16</v>
      </c>
      <c r="K58" s="11">
        <f t="shared" si="2"/>
        <v>60.657777777777781</v>
      </c>
      <c r="L58" s="13">
        <f t="shared" si="3"/>
        <v>30.328888888888891</v>
      </c>
    </row>
    <row r="59" spans="1:12" x14ac:dyDescent="0.25">
      <c r="A59" s="3" t="s">
        <v>109</v>
      </c>
      <c r="B59" s="3" t="s">
        <v>62</v>
      </c>
      <c r="C59" s="4">
        <v>0.42699999999999999</v>
      </c>
      <c r="D59" s="3" t="s">
        <v>46</v>
      </c>
      <c r="E59" s="5">
        <v>2012</v>
      </c>
      <c r="F59" s="3" t="s">
        <v>50</v>
      </c>
      <c r="G59" s="4">
        <v>0</v>
      </c>
      <c r="H59" s="4">
        <v>6.25</v>
      </c>
      <c r="I59" s="4">
        <v>6.25</v>
      </c>
      <c r="J59" s="4">
        <f t="shared" si="1"/>
        <v>12.5</v>
      </c>
      <c r="K59" s="11">
        <f t="shared" si="2"/>
        <v>6.9861111111111107</v>
      </c>
      <c r="L59" s="13">
        <f t="shared" si="3"/>
        <v>3.4930555555555554</v>
      </c>
    </row>
    <row r="60" spans="1:12" x14ac:dyDescent="0.25">
      <c r="A60" s="3" t="s">
        <v>110</v>
      </c>
      <c r="B60" s="3" t="s">
        <v>62</v>
      </c>
      <c r="C60" s="4">
        <v>0.47799999999999998</v>
      </c>
      <c r="D60" s="3" t="s">
        <v>46</v>
      </c>
      <c r="E60" s="5">
        <v>2317</v>
      </c>
      <c r="F60" s="3" t="s">
        <v>50</v>
      </c>
      <c r="G60" s="4">
        <v>0</v>
      </c>
      <c r="H60" s="4">
        <v>6.25</v>
      </c>
      <c r="I60" s="4">
        <v>6.25</v>
      </c>
      <c r="J60" s="4">
        <f t="shared" si="1"/>
        <v>12.5</v>
      </c>
      <c r="K60" s="11">
        <f t="shared" si="2"/>
        <v>8.0451388888888893</v>
      </c>
      <c r="L60" s="13">
        <f t="shared" si="3"/>
        <v>4.0225694444444446</v>
      </c>
    </row>
    <row r="61" spans="1:12" x14ac:dyDescent="0.25">
      <c r="A61" s="3" t="s">
        <v>111</v>
      </c>
      <c r="B61" s="3" t="s">
        <v>49</v>
      </c>
      <c r="C61" s="4">
        <v>0.28000000000000003</v>
      </c>
      <c r="D61" s="3" t="s">
        <v>46</v>
      </c>
      <c r="E61" s="5">
        <v>181485</v>
      </c>
      <c r="F61" s="3" t="s">
        <v>50</v>
      </c>
      <c r="G61" s="4">
        <f t="shared" si="0"/>
        <v>601.20000000000005</v>
      </c>
      <c r="H61" s="4">
        <v>6.4</v>
      </c>
      <c r="I61" s="4">
        <v>6.4</v>
      </c>
      <c r="J61" s="4">
        <f t="shared" si="1"/>
        <v>12.8</v>
      </c>
      <c r="K61" s="11">
        <f t="shared" si="2"/>
        <v>645.28</v>
      </c>
      <c r="L61" s="13">
        <f t="shared" si="3"/>
        <v>322.64</v>
      </c>
    </row>
    <row r="62" spans="1:12" x14ac:dyDescent="0.25">
      <c r="A62" s="3" t="s">
        <v>112</v>
      </c>
      <c r="B62" s="3" t="s">
        <v>62</v>
      </c>
      <c r="C62" s="4">
        <v>0.56799999999999995</v>
      </c>
      <c r="D62" s="3" t="s">
        <v>46</v>
      </c>
      <c r="E62" s="5">
        <v>20172</v>
      </c>
      <c r="F62" s="3" t="s">
        <v>50</v>
      </c>
      <c r="G62" s="4">
        <f t="shared" si="0"/>
        <v>601.20000000000005</v>
      </c>
      <c r="H62" s="4">
        <v>6.25</v>
      </c>
      <c r="I62" s="4">
        <v>6.25</v>
      </c>
      <c r="J62" s="4">
        <f t="shared" si="1"/>
        <v>12.5</v>
      </c>
      <c r="K62" s="11">
        <f t="shared" si="2"/>
        <v>70.041666666666671</v>
      </c>
      <c r="L62" s="13">
        <f t="shared" si="3"/>
        <v>35.020833333333336</v>
      </c>
    </row>
    <row r="63" spans="1:12" x14ac:dyDescent="0.25">
      <c r="A63" s="3" t="s">
        <v>113</v>
      </c>
      <c r="B63" s="3" t="s">
        <v>49</v>
      </c>
      <c r="C63" s="4">
        <v>0.40799999999999997</v>
      </c>
      <c r="D63" s="3" t="s">
        <v>46</v>
      </c>
      <c r="E63" s="5">
        <v>10596</v>
      </c>
      <c r="F63" s="3" t="s">
        <v>50</v>
      </c>
      <c r="G63" s="4">
        <f t="shared" si="0"/>
        <v>601.20000000000005</v>
      </c>
      <c r="H63" s="4">
        <v>6.5</v>
      </c>
      <c r="I63" s="4">
        <v>6.5</v>
      </c>
      <c r="J63" s="4">
        <f t="shared" si="1"/>
        <v>13</v>
      </c>
      <c r="K63" s="11">
        <f t="shared" si="2"/>
        <v>38.263333333333335</v>
      </c>
      <c r="L63" s="13">
        <f t="shared" si="3"/>
        <v>19.131666666666668</v>
      </c>
    </row>
    <row r="64" spans="1:12" x14ac:dyDescent="0.25">
      <c r="A64" s="3" t="s">
        <v>16</v>
      </c>
      <c r="B64" s="3" t="s">
        <v>97</v>
      </c>
      <c r="C64" s="4">
        <v>0.71</v>
      </c>
      <c r="D64" s="3" t="s">
        <v>46</v>
      </c>
      <c r="E64" s="5">
        <v>8785</v>
      </c>
      <c r="F64" s="3" t="s">
        <v>47</v>
      </c>
      <c r="G64" s="4">
        <f t="shared" si="0"/>
        <v>601.20000000000005</v>
      </c>
      <c r="H64" s="4">
        <v>6.25</v>
      </c>
      <c r="I64" s="4">
        <v>6.25</v>
      </c>
      <c r="J64" s="4">
        <f t="shared" si="1"/>
        <v>12.5</v>
      </c>
      <c r="K64" s="11">
        <f t="shared" si="2"/>
        <v>30.503472222222221</v>
      </c>
      <c r="L64" s="13">
        <f t="shared" si="3"/>
        <v>15.251736111111111</v>
      </c>
    </row>
    <row r="65" spans="1:12" x14ac:dyDescent="0.25">
      <c r="A65" s="3" t="s">
        <v>17</v>
      </c>
      <c r="B65" s="3" t="s">
        <v>97</v>
      </c>
      <c r="C65" s="4">
        <v>0.71</v>
      </c>
      <c r="D65" s="3" t="s">
        <v>46</v>
      </c>
      <c r="E65" s="5">
        <v>6934</v>
      </c>
      <c r="F65" s="3" t="s">
        <v>47</v>
      </c>
      <c r="G65" s="4">
        <f t="shared" ref="G64:G80" si="4">3600*0.167</f>
        <v>601.20000000000005</v>
      </c>
      <c r="H65" s="4">
        <v>6.5</v>
      </c>
      <c r="I65" s="4">
        <v>6.5</v>
      </c>
      <c r="J65" s="4">
        <f t="shared" si="1"/>
        <v>13</v>
      </c>
      <c r="K65" s="11">
        <f t="shared" si="2"/>
        <v>25.039444444444445</v>
      </c>
      <c r="L65" s="13">
        <f t="shared" si="3"/>
        <v>12.519722222222223</v>
      </c>
    </row>
    <row r="66" spans="1:12" x14ac:dyDescent="0.25">
      <c r="A66" s="3" t="s">
        <v>18</v>
      </c>
      <c r="B66" s="3" t="s">
        <v>97</v>
      </c>
      <c r="C66" s="4">
        <v>0.76</v>
      </c>
      <c r="D66" s="3" t="s">
        <v>46</v>
      </c>
      <c r="E66" s="5">
        <v>4715</v>
      </c>
      <c r="F66" s="3" t="s">
        <v>50</v>
      </c>
      <c r="G66" s="4">
        <f t="shared" si="4"/>
        <v>601.20000000000005</v>
      </c>
      <c r="H66" s="4">
        <v>6.25</v>
      </c>
      <c r="I66" s="4">
        <v>6.25</v>
      </c>
      <c r="J66" s="4">
        <f t="shared" si="1"/>
        <v>12.5</v>
      </c>
      <c r="K66" s="11">
        <f t="shared" si="2"/>
        <v>16.371527777777779</v>
      </c>
      <c r="L66" s="13">
        <f t="shared" si="3"/>
        <v>8.1857638888888893</v>
      </c>
    </row>
    <row r="67" spans="1:12" x14ac:dyDescent="0.25">
      <c r="A67" s="3" t="s">
        <v>19</v>
      </c>
      <c r="B67" s="3" t="s">
        <v>97</v>
      </c>
      <c r="C67" s="4">
        <v>0.69299999999999995</v>
      </c>
      <c r="D67" s="3" t="s">
        <v>46</v>
      </c>
      <c r="E67" s="5">
        <v>1691</v>
      </c>
      <c r="F67" s="3" t="s">
        <v>47</v>
      </c>
      <c r="G67" s="4">
        <f t="shared" si="4"/>
        <v>601.20000000000005</v>
      </c>
      <c r="H67" s="4">
        <v>6</v>
      </c>
      <c r="I67" s="4">
        <v>6</v>
      </c>
      <c r="J67" s="4">
        <f t="shared" ref="J67:J86" si="5">I67+H67</f>
        <v>12</v>
      </c>
      <c r="K67" s="11">
        <f t="shared" ref="K67:K86" si="6">J67*E67/3600</f>
        <v>5.6366666666666667</v>
      </c>
      <c r="L67" s="13">
        <f t="shared" ref="L67:L86" si="7">H67*E67/3600</f>
        <v>2.8183333333333334</v>
      </c>
    </row>
    <row r="68" spans="1:12" x14ac:dyDescent="0.25">
      <c r="A68" s="3" t="s">
        <v>20</v>
      </c>
      <c r="B68" s="3" t="s">
        <v>97</v>
      </c>
      <c r="C68" s="4">
        <v>0.82</v>
      </c>
      <c r="D68" s="3" t="s">
        <v>46</v>
      </c>
      <c r="E68" s="5">
        <v>24519</v>
      </c>
      <c r="F68" s="3" t="s">
        <v>47</v>
      </c>
      <c r="G68" s="4">
        <f t="shared" si="4"/>
        <v>601.20000000000005</v>
      </c>
      <c r="H68" s="4">
        <v>6.5</v>
      </c>
      <c r="I68" s="4">
        <v>6.5</v>
      </c>
      <c r="J68" s="4">
        <f t="shared" si="5"/>
        <v>13</v>
      </c>
      <c r="K68" s="11">
        <f t="shared" si="6"/>
        <v>88.540833333333339</v>
      </c>
      <c r="L68" s="13">
        <f t="shared" si="7"/>
        <v>44.270416666666669</v>
      </c>
    </row>
    <row r="69" spans="1:12" x14ac:dyDescent="0.25">
      <c r="A69" s="3" t="s">
        <v>21</v>
      </c>
      <c r="B69" s="3" t="s">
        <v>97</v>
      </c>
      <c r="C69" s="4">
        <v>0.877</v>
      </c>
      <c r="D69" s="3" t="s">
        <v>46</v>
      </c>
      <c r="E69" s="5">
        <v>19337</v>
      </c>
      <c r="F69" s="3" t="s">
        <v>50</v>
      </c>
      <c r="G69" s="4">
        <f t="shared" si="4"/>
        <v>601.20000000000005</v>
      </c>
      <c r="H69" s="4">
        <v>6.5</v>
      </c>
      <c r="I69" s="4">
        <v>6.5</v>
      </c>
      <c r="J69" s="4">
        <f t="shared" si="5"/>
        <v>13</v>
      </c>
      <c r="K69" s="11">
        <f t="shared" si="6"/>
        <v>69.828055555555551</v>
      </c>
      <c r="L69" s="13">
        <f t="shared" si="7"/>
        <v>34.914027777777775</v>
      </c>
    </row>
    <row r="70" spans="1:12" x14ac:dyDescent="0.25">
      <c r="A70" s="3" t="s">
        <v>114</v>
      </c>
      <c r="B70" s="3" t="s">
        <v>62</v>
      </c>
      <c r="C70" s="4">
        <v>0.58899999999999997</v>
      </c>
      <c r="D70" s="3" t="s">
        <v>46</v>
      </c>
      <c r="E70" s="5">
        <v>1108</v>
      </c>
      <c r="F70" s="3" t="s">
        <v>50</v>
      </c>
      <c r="G70" s="4">
        <f t="shared" si="4"/>
        <v>601.20000000000005</v>
      </c>
      <c r="H70" s="4">
        <v>7.5</v>
      </c>
      <c r="I70" s="4">
        <v>7.5</v>
      </c>
      <c r="J70" s="4">
        <f t="shared" si="5"/>
        <v>15</v>
      </c>
      <c r="K70" s="11">
        <f t="shared" si="6"/>
        <v>4.6166666666666663</v>
      </c>
      <c r="L70" s="13">
        <f t="shared" si="7"/>
        <v>2.3083333333333331</v>
      </c>
    </row>
    <row r="71" spans="1:12" x14ac:dyDescent="0.25">
      <c r="A71" s="3" t="s">
        <v>115</v>
      </c>
      <c r="B71" s="3" t="s">
        <v>62</v>
      </c>
      <c r="C71" s="4">
        <v>0.58699999999999997</v>
      </c>
      <c r="D71" s="3" t="s">
        <v>46</v>
      </c>
      <c r="E71" s="5">
        <v>793</v>
      </c>
      <c r="F71" s="3" t="s">
        <v>50</v>
      </c>
      <c r="G71" s="4">
        <f t="shared" si="4"/>
        <v>601.20000000000005</v>
      </c>
      <c r="H71" s="4">
        <v>7.5</v>
      </c>
      <c r="I71" s="4">
        <v>7.5</v>
      </c>
      <c r="J71" s="4">
        <f t="shared" si="5"/>
        <v>15</v>
      </c>
      <c r="K71" s="11">
        <f t="shared" si="6"/>
        <v>3.3041666666666667</v>
      </c>
      <c r="L71" s="13">
        <f t="shared" si="7"/>
        <v>1.6520833333333333</v>
      </c>
    </row>
    <row r="72" spans="1:12" x14ac:dyDescent="0.25">
      <c r="A72" s="3" t="s">
        <v>116</v>
      </c>
      <c r="B72" s="3" t="s">
        <v>62</v>
      </c>
      <c r="C72" s="4">
        <v>0.59699999999999998</v>
      </c>
      <c r="D72" s="3" t="s">
        <v>46</v>
      </c>
      <c r="E72" s="5">
        <v>876</v>
      </c>
      <c r="F72" s="3" t="s">
        <v>50</v>
      </c>
      <c r="G72" s="4">
        <f t="shared" si="4"/>
        <v>601.20000000000005</v>
      </c>
      <c r="H72" s="4">
        <v>7.5</v>
      </c>
      <c r="I72" s="4">
        <v>7.5</v>
      </c>
      <c r="J72" s="4">
        <f t="shared" si="5"/>
        <v>15</v>
      </c>
      <c r="K72" s="11">
        <f t="shared" si="6"/>
        <v>3.65</v>
      </c>
      <c r="L72" s="13">
        <f t="shared" si="7"/>
        <v>1.825</v>
      </c>
    </row>
    <row r="73" spans="1:12" x14ac:dyDescent="0.25">
      <c r="A73" s="3" t="s">
        <v>117</v>
      </c>
      <c r="B73" s="3" t="s">
        <v>62</v>
      </c>
      <c r="C73" s="4">
        <v>0.59899999999999998</v>
      </c>
      <c r="D73" s="3" t="s">
        <v>46</v>
      </c>
      <c r="E73" s="5">
        <v>552</v>
      </c>
      <c r="F73" s="3" t="s">
        <v>50</v>
      </c>
      <c r="G73" s="4">
        <f t="shared" si="4"/>
        <v>601.20000000000005</v>
      </c>
      <c r="H73" s="4">
        <v>7.5</v>
      </c>
      <c r="I73" s="4">
        <v>7.5</v>
      </c>
      <c r="J73" s="4">
        <f t="shared" si="5"/>
        <v>15</v>
      </c>
      <c r="K73" s="11">
        <f t="shared" si="6"/>
        <v>2.2999999999999998</v>
      </c>
      <c r="L73" s="13">
        <f t="shared" si="7"/>
        <v>1.1499999999999999</v>
      </c>
    </row>
    <row r="74" spans="1:12" x14ac:dyDescent="0.25">
      <c r="A74" s="3" t="s">
        <v>118</v>
      </c>
      <c r="B74" s="3" t="s">
        <v>62</v>
      </c>
      <c r="C74" s="4">
        <v>0.59299999999999997</v>
      </c>
      <c r="D74" s="3" t="s">
        <v>46</v>
      </c>
      <c r="E74" s="5">
        <v>728</v>
      </c>
      <c r="F74" s="3" t="s">
        <v>50</v>
      </c>
      <c r="G74" s="4">
        <f t="shared" si="4"/>
        <v>601.20000000000005</v>
      </c>
      <c r="H74" s="4">
        <v>7.5</v>
      </c>
      <c r="I74" s="4">
        <v>7.5</v>
      </c>
      <c r="J74" s="4">
        <f t="shared" si="5"/>
        <v>15</v>
      </c>
      <c r="K74" s="11">
        <f t="shared" si="6"/>
        <v>3.0333333333333332</v>
      </c>
      <c r="L74" s="13">
        <f t="shared" si="7"/>
        <v>1.5166666666666666</v>
      </c>
    </row>
    <row r="75" spans="1:12" x14ac:dyDescent="0.25">
      <c r="A75" s="3" t="s">
        <v>119</v>
      </c>
      <c r="B75" s="3" t="s">
        <v>62</v>
      </c>
      <c r="C75" s="4">
        <v>0.58399999999999996</v>
      </c>
      <c r="D75" s="3" t="s">
        <v>46</v>
      </c>
      <c r="E75" s="5">
        <v>3477</v>
      </c>
      <c r="F75" s="3" t="s">
        <v>50</v>
      </c>
      <c r="G75" s="4">
        <f t="shared" si="4"/>
        <v>601.20000000000005</v>
      </c>
      <c r="H75" s="4">
        <v>6.4</v>
      </c>
      <c r="I75" s="4">
        <v>6.4</v>
      </c>
      <c r="J75" s="4">
        <f t="shared" si="5"/>
        <v>12.8</v>
      </c>
      <c r="K75" s="11">
        <f t="shared" si="6"/>
        <v>12.362666666666668</v>
      </c>
      <c r="L75" s="13">
        <f t="shared" si="7"/>
        <v>6.1813333333333338</v>
      </c>
    </row>
    <row r="76" spans="1:12" x14ac:dyDescent="0.25">
      <c r="A76" s="3" t="s">
        <v>120</v>
      </c>
      <c r="B76" s="3" t="s">
        <v>62</v>
      </c>
      <c r="C76" s="4">
        <v>0.62</v>
      </c>
      <c r="D76" s="3" t="s">
        <v>46</v>
      </c>
      <c r="E76" s="5">
        <v>2420</v>
      </c>
      <c r="F76" s="3" t="s">
        <v>50</v>
      </c>
      <c r="G76" s="4">
        <f t="shared" si="4"/>
        <v>601.20000000000005</v>
      </c>
      <c r="H76" s="4">
        <v>6.25</v>
      </c>
      <c r="I76" s="4">
        <v>6.25</v>
      </c>
      <c r="J76" s="4">
        <f t="shared" si="5"/>
        <v>12.5</v>
      </c>
      <c r="K76" s="11">
        <f t="shared" si="6"/>
        <v>8.4027777777777786</v>
      </c>
      <c r="L76" s="13">
        <f t="shared" si="7"/>
        <v>4.2013888888888893</v>
      </c>
    </row>
    <row r="77" spans="1:12" x14ac:dyDescent="0.25">
      <c r="A77" s="3" t="s">
        <v>121</v>
      </c>
      <c r="B77" s="3" t="s">
        <v>67</v>
      </c>
      <c r="C77" s="4">
        <v>3.5999999999999997E-2</v>
      </c>
      <c r="D77" s="3" t="s">
        <v>46</v>
      </c>
      <c r="E77" s="5">
        <v>111890</v>
      </c>
      <c r="F77" s="3" t="s">
        <v>50</v>
      </c>
      <c r="G77" s="4">
        <f t="shared" si="4"/>
        <v>601.20000000000005</v>
      </c>
      <c r="H77" s="4">
        <v>6</v>
      </c>
      <c r="I77" s="4">
        <v>6</v>
      </c>
      <c r="J77" s="4">
        <f t="shared" si="5"/>
        <v>12</v>
      </c>
      <c r="K77" s="11">
        <f t="shared" si="6"/>
        <v>372.96666666666664</v>
      </c>
      <c r="L77" s="13">
        <f t="shared" si="7"/>
        <v>186.48333333333332</v>
      </c>
    </row>
    <row r="78" spans="1:12" x14ac:dyDescent="0.25">
      <c r="A78" s="3" t="s">
        <v>122</v>
      </c>
      <c r="B78" s="3" t="s">
        <v>52</v>
      </c>
      <c r="C78" s="4">
        <v>4.9000000000000002E-2</v>
      </c>
      <c r="D78" s="3" t="s">
        <v>46</v>
      </c>
      <c r="E78" s="5">
        <v>6797</v>
      </c>
      <c r="F78" s="3" t="s">
        <v>50</v>
      </c>
      <c r="G78" s="4">
        <f t="shared" si="4"/>
        <v>601.20000000000005</v>
      </c>
      <c r="H78" s="4">
        <v>6</v>
      </c>
      <c r="I78" s="4">
        <v>6</v>
      </c>
      <c r="J78" s="4">
        <f t="shared" si="5"/>
        <v>12</v>
      </c>
      <c r="K78" s="11">
        <f t="shared" si="6"/>
        <v>22.656666666666666</v>
      </c>
      <c r="L78" s="13">
        <f t="shared" si="7"/>
        <v>11.328333333333333</v>
      </c>
    </row>
    <row r="79" spans="1:12" x14ac:dyDescent="0.25">
      <c r="A79" s="3" t="s">
        <v>123</v>
      </c>
      <c r="B79" s="3" t="s">
        <v>78</v>
      </c>
      <c r="C79" s="4">
        <v>3.6999999999999998E-2</v>
      </c>
      <c r="D79" s="3" t="s">
        <v>46</v>
      </c>
      <c r="E79" s="5">
        <v>5656</v>
      </c>
      <c r="F79" s="3" t="s">
        <v>50</v>
      </c>
      <c r="G79" s="4">
        <f t="shared" si="4"/>
        <v>601.20000000000005</v>
      </c>
      <c r="H79" s="4">
        <v>6</v>
      </c>
      <c r="I79" s="4">
        <v>6</v>
      </c>
      <c r="J79" s="4">
        <f t="shared" si="5"/>
        <v>12</v>
      </c>
      <c r="K79" s="11">
        <f t="shared" si="6"/>
        <v>18.853333333333332</v>
      </c>
      <c r="L79" s="13">
        <f t="shared" si="7"/>
        <v>9.4266666666666659</v>
      </c>
    </row>
    <row r="80" spans="1:12" x14ac:dyDescent="0.25">
      <c r="A80" s="3" t="s">
        <v>124</v>
      </c>
      <c r="B80" s="3" t="s">
        <v>49</v>
      </c>
      <c r="C80" s="4">
        <v>0.48499999999999999</v>
      </c>
      <c r="D80" s="3" t="s">
        <v>46</v>
      </c>
      <c r="E80" s="5">
        <v>1</v>
      </c>
      <c r="F80" s="3" t="s">
        <v>50</v>
      </c>
      <c r="G80" s="4">
        <f t="shared" si="4"/>
        <v>601.20000000000005</v>
      </c>
      <c r="H80" s="4">
        <v>8</v>
      </c>
      <c r="I80" s="4">
        <v>8</v>
      </c>
      <c r="J80" s="4">
        <f t="shared" si="5"/>
        <v>16</v>
      </c>
      <c r="K80" s="11">
        <f t="shared" si="6"/>
        <v>4.4444444444444444E-3</v>
      </c>
      <c r="L80" s="13">
        <f t="shared" si="7"/>
        <v>2.2222222222222222E-3</v>
      </c>
    </row>
    <row r="81" spans="1:12" x14ac:dyDescent="0.25">
      <c r="A81" s="3" t="s">
        <v>125</v>
      </c>
      <c r="B81" s="3" t="s">
        <v>49</v>
      </c>
      <c r="C81" s="4">
        <v>0.127</v>
      </c>
      <c r="D81" s="3" t="s">
        <v>46</v>
      </c>
      <c r="E81" s="5">
        <v>3078</v>
      </c>
      <c r="F81" s="3" t="s">
        <v>50</v>
      </c>
      <c r="G81" s="4">
        <f>3600*0.033</f>
        <v>118.80000000000001</v>
      </c>
      <c r="H81" s="4">
        <v>6.25</v>
      </c>
      <c r="I81" s="4">
        <v>6.25</v>
      </c>
      <c r="J81" s="4">
        <f t="shared" si="5"/>
        <v>12.5</v>
      </c>
      <c r="K81" s="11">
        <f t="shared" si="6"/>
        <v>10.6875</v>
      </c>
      <c r="L81" s="13">
        <f t="shared" si="7"/>
        <v>5.34375</v>
      </c>
    </row>
    <row r="82" spans="1:12" x14ac:dyDescent="0.25">
      <c r="A82" s="3" t="s">
        <v>126</v>
      </c>
      <c r="B82" s="3" t="s">
        <v>52</v>
      </c>
      <c r="C82" s="4">
        <v>0.14399999999999999</v>
      </c>
      <c r="D82" s="3" t="s">
        <v>46</v>
      </c>
      <c r="E82" s="5">
        <v>13742</v>
      </c>
      <c r="F82" s="3" t="s">
        <v>50</v>
      </c>
      <c r="G82" s="4">
        <f>3600*0.033</f>
        <v>118.80000000000001</v>
      </c>
      <c r="H82" s="4">
        <v>6</v>
      </c>
      <c r="I82" s="4">
        <v>6</v>
      </c>
      <c r="J82" s="4">
        <f t="shared" si="5"/>
        <v>12</v>
      </c>
      <c r="K82" s="11">
        <f t="shared" si="6"/>
        <v>45.806666666666665</v>
      </c>
      <c r="L82" s="13">
        <f t="shared" si="7"/>
        <v>22.903333333333332</v>
      </c>
    </row>
    <row r="83" spans="1:12" x14ac:dyDescent="0.25">
      <c r="A83" s="3" t="s">
        <v>127</v>
      </c>
      <c r="B83" s="3" t="s">
        <v>55</v>
      </c>
      <c r="C83" s="4">
        <v>0.27400000000000002</v>
      </c>
      <c r="D83" s="3" t="s">
        <v>46</v>
      </c>
      <c r="E83" s="5">
        <v>5990</v>
      </c>
      <c r="F83" s="3" t="s">
        <v>47</v>
      </c>
      <c r="G83" s="4">
        <f>3600*0.033</f>
        <v>118.80000000000001</v>
      </c>
      <c r="H83" s="4">
        <v>6</v>
      </c>
      <c r="I83" s="4">
        <v>6</v>
      </c>
      <c r="J83" s="4">
        <f t="shared" si="5"/>
        <v>12</v>
      </c>
      <c r="K83" s="11">
        <f t="shared" si="6"/>
        <v>19.966666666666665</v>
      </c>
      <c r="L83" s="13">
        <f t="shared" si="7"/>
        <v>9.9833333333333325</v>
      </c>
    </row>
    <row r="84" spans="1:12" x14ac:dyDescent="0.25">
      <c r="A84" s="3" t="s">
        <v>128</v>
      </c>
      <c r="B84" s="3" t="s">
        <v>62</v>
      </c>
      <c r="C84" s="4">
        <v>0.47599999999999998</v>
      </c>
      <c r="D84" s="3" t="s">
        <v>46</v>
      </c>
      <c r="E84" s="5">
        <v>11313</v>
      </c>
      <c r="F84" s="3" t="s">
        <v>50</v>
      </c>
      <c r="G84" s="4">
        <f t="shared" ref="G84" si="8">3600*0.167</f>
        <v>601.20000000000005</v>
      </c>
      <c r="H84" s="4">
        <v>6</v>
      </c>
      <c r="I84" s="4">
        <v>6</v>
      </c>
      <c r="J84" s="4">
        <f t="shared" si="5"/>
        <v>12</v>
      </c>
      <c r="K84" s="11">
        <f t="shared" si="6"/>
        <v>37.71</v>
      </c>
      <c r="L84" s="13">
        <f t="shared" si="7"/>
        <v>18.855</v>
      </c>
    </row>
    <row r="85" spans="1:12" x14ac:dyDescent="0.25">
      <c r="A85" s="3" t="s">
        <v>129</v>
      </c>
      <c r="B85" s="3" t="s">
        <v>49</v>
      </c>
      <c r="C85" s="4">
        <v>0.17799999999999999</v>
      </c>
      <c r="D85" s="3" t="s">
        <v>46</v>
      </c>
      <c r="E85" s="5">
        <v>2539</v>
      </c>
      <c r="F85" s="3" t="s">
        <v>50</v>
      </c>
      <c r="G85" s="4">
        <f>3600*0.3</f>
        <v>1080</v>
      </c>
      <c r="H85" s="4">
        <v>6</v>
      </c>
      <c r="I85" s="4">
        <v>6</v>
      </c>
      <c r="J85" s="4">
        <f t="shared" si="5"/>
        <v>12</v>
      </c>
      <c r="K85" s="11">
        <f t="shared" si="6"/>
        <v>8.4633333333333329</v>
      </c>
      <c r="L85" s="13">
        <f t="shared" si="7"/>
        <v>4.2316666666666665</v>
      </c>
    </row>
    <row r="86" spans="1:12" x14ac:dyDescent="0.25">
      <c r="A86" s="3" t="s">
        <v>32</v>
      </c>
      <c r="B86" s="3" t="s">
        <v>45</v>
      </c>
      <c r="C86" s="4">
        <v>0.25700000000000001</v>
      </c>
      <c r="D86" s="3" t="s">
        <v>46</v>
      </c>
      <c r="E86" s="5">
        <v>43044</v>
      </c>
      <c r="F86" s="3" t="s">
        <v>50</v>
      </c>
      <c r="G86" s="4">
        <v>0</v>
      </c>
      <c r="H86" s="4">
        <v>6</v>
      </c>
      <c r="I86" s="4">
        <v>6</v>
      </c>
      <c r="J86" s="4">
        <f t="shared" si="5"/>
        <v>12</v>
      </c>
      <c r="K86" s="11">
        <f t="shared" si="6"/>
        <v>143.47999999999999</v>
      </c>
      <c r="L86" s="13">
        <f t="shared" si="7"/>
        <v>71.739999999999995</v>
      </c>
    </row>
    <row r="87" spans="1:12" x14ac:dyDescent="0.25">
      <c r="K87" s="11">
        <f>SUM(K2:K86)</f>
        <v>10998.155833333329</v>
      </c>
      <c r="L87" s="13">
        <f>SUM(L2:L86)</f>
        <v>5499.0779166666644</v>
      </c>
    </row>
  </sheetData>
  <autoFilter ref="A1:I86" xr:uid="{4F324E79-F1E5-4003-A78C-1C1D9FA791BE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275CD-2019-4169-B03C-50FC8A7FD472}">
  <dimension ref="A1:U29"/>
  <sheetViews>
    <sheetView tabSelected="1" zoomScale="130" zoomScaleNormal="130" workbookViewId="0">
      <selection activeCell="K7" sqref="K7"/>
    </sheetView>
  </sheetViews>
  <sheetFormatPr defaultRowHeight="15" x14ac:dyDescent="0.25"/>
  <cols>
    <col min="2" max="2" width="17.7109375" customWidth="1"/>
    <col min="12" max="12" width="13.140625" bestFit="1" customWidth="1"/>
  </cols>
  <sheetData>
    <row r="1" spans="2:16" x14ac:dyDescent="0.25">
      <c r="B1" t="s">
        <v>0</v>
      </c>
    </row>
    <row r="3" spans="2:16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37</v>
      </c>
      <c r="I3" s="1" t="s">
        <v>7</v>
      </c>
      <c r="J3" s="1" t="s">
        <v>38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6" t="s">
        <v>139</v>
      </c>
    </row>
    <row r="4" spans="2:16" x14ac:dyDescent="0.25">
      <c r="B4" t="s">
        <v>13</v>
      </c>
      <c r="C4">
        <v>36261</v>
      </c>
      <c r="D4">
        <v>2000</v>
      </c>
      <c r="E4">
        <v>7500</v>
      </c>
      <c r="F4" t="s">
        <v>14</v>
      </c>
      <c r="G4">
        <f t="shared" ref="G4:G12" si="0">3600*2.483</f>
        <v>8938.8000000000011</v>
      </c>
      <c r="H4">
        <v>37.6</v>
      </c>
      <c r="I4">
        <v>3.173</v>
      </c>
      <c r="J4">
        <f>H4+I4</f>
        <v>40.773000000000003</v>
      </c>
      <c r="K4">
        <v>1</v>
      </c>
      <c r="L4">
        <v>160</v>
      </c>
      <c r="M4">
        <v>5266</v>
      </c>
      <c r="N4">
        <v>5266</v>
      </c>
      <c r="O4">
        <v>7</v>
      </c>
      <c r="P4">
        <f>C4*H4/3600</f>
        <v>378.726</v>
      </c>
    </row>
    <row r="5" spans="2:16" x14ac:dyDescent="0.25">
      <c r="B5" t="s">
        <v>15</v>
      </c>
      <c r="C5">
        <v>4810</v>
      </c>
      <c r="D5">
        <v>1700</v>
      </c>
      <c r="E5">
        <v>6100</v>
      </c>
      <c r="F5" t="s">
        <v>14</v>
      </c>
      <c r="G5">
        <f t="shared" si="0"/>
        <v>8938.8000000000011</v>
      </c>
      <c r="H5">
        <v>48.5</v>
      </c>
      <c r="I5">
        <v>48.5</v>
      </c>
      <c r="K5">
        <v>1</v>
      </c>
      <c r="L5">
        <v>100</v>
      </c>
      <c r="M5">
        <v>4082</v>
      </c>
      <c r="N5">
        <v>4082</v>
      </c>
      <c r="O5">
        <v>2</v>
      </c>
      <c r="P5">
        <f t="shared" ref="P5:P21" si="1">C5*H5/3600</f>
        <v>64.801388888888894</v>
      </c>
    </row>
    <row r="6" spans="2:16" x14ac:dyDescent="0.25">
      <c r="B6" t="s">
        <v>16</v>
      </c>
      <c r="C6">
        <v>8785</v>
      </c>
      <c r="D6">
        <v>1280</v>
      </c>
      <c r="E6">
        <v>5600</v>
      </c>
      <c r="F6" t="s">
        <v>14</v>
      </c>
      <c r="G6">
        <f t="shared" si="0"/>
        <v>8938.8000000000011</v>
      </c>
      <c r="H6">
        <v>60.5</v>
      </c>
      <c r="I6">
        <v>6.1529999999999996</v>
      </c>
      <c r="K6">
        <v>1</v>
      </c>
      <c r="L6">
        <v>80</v>
      </c>
      <c r="M6">
        <v>3273</v>
      </c>
      <c r="N6">
        <v>3273</v>
      </c>
      <c r="O6">
        <v>3</v>
      </c>
      <c r="P6">
        <f t="shared" si="1"/>
        <v>147.63680555555555</v>
      </c>
    </row>
    <row r="7" spans="2:16" x14ac:dyDescent="0.25">
      <c r="B7" t="s">
        <v>17</v>
      </c>
      <c r="C7">
        <v>6934</v>
      </c>
      <c r="D7">
        <v>1600</v>
      </c>
      <c r="E7">
        <v>8800</v>
      </c>
      <c r="F7" t="s">
        <v>14</v>
      </c>
      <c r="G7">
        <f t="shared" si="0"/>
        <v>8938.8000000000011</v>
      </c>
      <c r="H7">
        <v>58.5</v>
      </c>
      <c r="I7">
        <v>6.1379999999999999</v>
      </c>
      <c r="K7">
        <v>1</v>
      </c>
      <c r="L7">
        <v>80</v>
      </c>
      <c r="M7">
        <v>3385</v>
      </c>
      <c r="N7">
        <v>3385</v>
      </c>
      <c r="O7">
        <v>3</v>
      </c>
      <c r="P7">
        <f t="shared" si="1"/>
        <v>112.67749999999999</v>
      </c>
    </row>
    <row r="8" spans="2:16" x14ac:dyDescent="0.25">
      <c r="B8" t="s">
        <v>18</v>
      </c>
      <c r="C8">
        <v>4715</v>
      </c>
      <c r="D8">
        <v>1200</v>
      </c>
      <c r="E8">
        <v>2400</v>
      </c>
      <c r="F8" t="s">
        <v>14</v>
      </c>
      <c r="G8">
        <f t="shared" si="0"/>
        <v>8938.8000000000011</v>
      </c>
      <c r="H8">
        <v>65</v>
      </c>
      <c r="I8">
        <v>7.8860000000000001</v>
      </c>
      <c r="K8">
        <v>1</v>
      </c>
      <c r="L8">
        <v>60</v>
      </c>
      <c r="M8">
        <v>3046</v>
      </c>
      <c r="N8">
        <v>2400</v>
      </c>
      <c r="O8">
        <v>2</v>
      </c>
      <c r="P8">
        <f t="shared" si="1"/>
        <v>85.131944444444443</v>
      </c>
    </row>
    <row r="9" spans="2:16" x14ac:dyDescent="0.25">
      <c r="B9" t="s">
        <v>19</v>
      </c>
      <c r="C9">
        <v>1691</v>
      </c>
      <c r="D9">
        <v>72</v>
      </c>
      <c r="E9">
        <v>1440</v>
      </c>
      <c r="F9" t="s">
        <v>14</v>
      </c>
      <c r="G9">
        <f t="shared" si="0"/>
        <v>8938.8000000000011</v>
      </c>
      <c r="H9">
        <v>58.8</v>
      </c>
      <c r="I9">
        <v>6.6520000000000001</v>
      </c>
      <c r="K9">
        <v>1</v>
      </c>
      <c r="L9">
        <v>72</v>
      </c>
      <c r="M9">
        <v>3367</v>
      </c>
      <c r="N9">
        <v>1440</v>
      </c>
      <c r="O9">
        <v>2</v>
      </c>
      <c r="P9">
        <f t="shared" si="1"/>
        <v>27.619666666666664</v>
      </c>
    </row>
    <row r="10" spans="2:16" x14ac:dyDescent="0.25">
      <c r="B10" t="s">
        <v>20</v>
      </c>
      <c r="C10">
        <v>24519</v>
      </c>
      <c r="D10">
        <v>1440</v>
      </c>
      <c r="E10">
        <v>5640</v>
      </c>
      <c r="F10" t="s">
        <v>14</v>
      </c>
      <c r="G10">
        <f t="shared" si="0"/>
        <v>8938.8000000000011</v>
      </c>
      <c r="H10">
        <v>59.6</v>
      </c>
      <c r="I10">
        <v>7.7670000000000003</v>
      </c>
      <c r="K10">
        <v>1</v>
      </c>
      <c r="L10">
        <v>60</v>
      </c>
      <c r="M10">
        <v>3322</v>
      </c>
      <c r="N10">
        <v>3322</v>
      </c>
      <c r="O10">
        <v>8</v>
      </c>
      <c r="P10">
        <f t="shared" si="1"/>
        <v>405.9256666666667</v>
      </c>
    </row>
    <row r="11" spans="2:16" x14ac:dyDescent="0.25">
      <c r="B11" t="s">
        <v>21</v>
      </c>
      <c r="C11">
        <v>19337</v>
      </c>
      <c r="D11">
        <v>1600</v>
      </c>
      <c r="E11">
        <v>6560</v>
      </c>
      <c r="F11" t="s">
        <v>14</v>
      </c>
      <c r="G11">
        <f t="shared" si="0"/>
        <v>8938.8000000000011</v>
      </c>
      <c r="H11">
        <v>56.4</v>
      </c>
      <c r="I11">
        <v>6.0609999999999999</v>
      </c>
      <c r="K11">
        <v>1</v>
      </c>
      <c r="L11">
        <v>80</v>
      </c>
      <c r="M11">
        <v>3511</v>
      </c>
      <c r="N11">
        <v>3511</v>
      </c>
      <c r="O11">
        <v>6</v>
      </c>
      <c r="P11">
        <f t="shared" si="1"/>
        <v>302.94633333333337</v>
      </c>
    </row>
    <row r="12" spans="2:16" x14ac:dyDescent="0.25">
      <c r="B12" t="s">
        <v>22</v>
      </c>
      <c r="C12">
        <v>189</v>
      </c>
      <c r="D12">
        <v>800</v>
      </c>
      <c r="E12">
        <v>4800</v>
      </c>
      <c r="F12" t="s">
        <v>14</v>
      </c>
      <c r="G12">
        <f t="shared" si="0"/>
        <v>8938.8000000000011</v>
      </c>
      <c r="H12">
        <v>50</v>
      </c>
      <c r="I12">
        <v>3.2</v>
      </c>
      <c r="K12">
        <v>1</v>
      </c>
      <c r="L12">
        <v>100</v>
      </c>
      <c r="M12">
        <v>3960</v>
      </c>
      <c r="N12">
        <v>3960</v>
      </c>
      <c r="O12">
        <v>1</v>
      </c>
      <c r="P12">
        <f t="shared" si="1"/>
        <v>2.625</v>
      </c>
    </row>
    <row r="13" spans="2:16" x14ac:dyDescent="0.25">
      <c r="B13" t="s">
        <v>23</v>
      </c>
      <c r="C13">
        <v>1914</v>
      </c>
      <c r="D13">
        <v>400</v>
      </c>
      <c r="E13">
        <v>5600</v>
      </c>
      <c r="F13" t="s">
        <v>24</v>
      </c>
      <c r="G13">
        <v>8938.7999999999993</v>
      </c>
      <c r="H13">
        <v>16</v>
      </c>
      <c r="I13">
        <v>1.458</v>
      </c>
      <c r="K13">
        <v>2</v>
      </c>
      <c r="L13">
        <v>400</v>
      </c>
      <c r="M13">
        <v>12375</v>
      </c>
      <c r="N13">
        <v>5600</v>
      </c>
      <c r="O13">
        <v>1</v>
      </c>
      <c r="P13">
        <f t="shared" si="1"/>
        <v>8.5066666666666659</v>
      </c>
    </row>
    <row r="14" spans="2:16" x14ac:dyDescent="0.25">
      <c r="B14" t="s">
        <v>25</v>
      </c>
      <c r="C14">
        <v>30272</v>
      </c>
      <c r="D14">
        <v>4400</v>
      </c>
      <c r="E14">
        <v>8000</v>
      </c>
      <c r="F14" t="s">
        <v>24</v>
      </c>
      <c r="G14">
        <v>8938.7999999999993</v>
      </c>
      <c r="H14">
        <v>18</v>
      </c>
      <c r="I14">
        <v>2.0230000000000001</v>
      </c>
      <c r="K14">
        <v>2</v>
      </c>
      <c r="L14">
        <v>400</v>
      </c>
      <c r="M14">
        <v>11000</v>
      </c>
      <c r="N14">
        <v>8000</v>
      </c>
      <c r="O14">
        <v>4</v>
      </c>
      <c r="P14">
        <f t="shared" si="1"/>
        <v>151.36000000000001</v>
      </c>
    </row>
    <row r="15" spans="2:16" x14ac:dyDescent="0.25">
      <c r="B15" t="s">
        <v>26</v>
      </c>
      <c r="C15">
        <v>72572</v>
      </c>
      <c r="D15">
        <v>3960</v>
      </c>
      <c r="E15">
        <v>10560</v>
      </c>
      <c r="F15" t="s">
        <v>24</v>
      </c>
      <c r="G15">
        <v>8938.7999999999993</v>
      </c>
      <c r="H15">
        <v>20.9</v>
      </c>
      <c r="I15">
        <v>2.1030000000000002</v>
      </c>
      <c r="K15">
        <v>2</v>
      </c>
      <c r="L15">
        <v>440</v>
      </c>
      <c r="M15">
        <v>9474</v>
      </c>
      <c r="N15">
        <v>9474</v>
      </c>
      <c r="O15">
        <v>8</v>
      </c>
      <c r="P15">
        <f t="shared" si="1"/>
        <v>421.32077777777772</v>
      </c>
    </row>
    <row r="16" spans="2:16" x14ac:dyDescent="0.25">
      <c r="B16" t="s">
        <v>27</v>
      </c>
      <c r="C16">
        <v>27410</v>
      </c>
      <c r="D16">
        <v>2880</v>
      </c>
      <c r="E16">
        <v>16000</v>
      </c>
      <c r="F16" t="s">
        <v>24</v>
      </c>
      <c r="G16">
        <v>8938.7999999999993</v>
      </c>
      <c r="H16">
        <v>42</v>
      </c>
      <c r="I16">
        <v>2.4430000000000001</v>
      </c>
      <c r="K16">
        <v>2</v>
      </c>
      <c r="L16">
        <v>320</v>
      </c>
      <c r="M16">
        <v>4714</v>
      </c>
      <c r="N16">
        <v>4714</v>
      </c>
      <c r="O16">
        <v>6</v>
      </c>
      <c r="P16">
        <f t="shared" si="1"/>
        <v>319.78333333333336</v>
      </c>
    </row>
    <row r="17" spans="1:21" x14ac:dyDescent="0.25">
      <c r="B17" t="s">
        <v>28</v>
      </c>
      <c r="C17">
        <v>76744</v>
      </c>
      <c r="D17">
        <v>2880</v>
      </c>
      <c r="E17">
        <v>7040</v>
      </c>
      <c r="F17" t="s">
        <v>24</v>
      </c>
      <c r="G17">
        <v>8938.7999999999993</v>
      </c>
      <c r="H17">
        <v>46.9</v>
      </c>
      <c r="I17">
        <v>47.4</v>
      </c>
      <c r="K17">
        <v>1</v>
      </c>
      <c r="L17">
        <v>160</v>
      </c>
      <c r="M17">
        <v>4222</v>
      </c>
      <c r="N17">
        <v>4222</v>
      </c>
      <c r="O17">
        <v>19</v>
      </c>
      <c r="P17">
        <f t="shared" si="1"/>
        <v>999.80377777777778</v>
      </c>
    </row>
    <row r="18" spans="1:21" x14ac:dyDescent="0.25">
      <c r="B18" t="s">
        <v>29</v>
      </c>
      <c r="C18">
        <v>21412</v>
      </c>
      <c r="D18">
        <v>1920</v>
      </c>
      <c r="E18">
        <v>6960</v>
      </c>
      <c r="F18" t="s">
        <v>24</v>
      </c>
      <c r="G18">
        <v>8938.7999999999993</v>
      </c>
      <c r="H18">
        <v>59.5</v>
      </c>
      <c r="I18">
        <v>59.5</v>
      </c>
      <c r="K18">
        <v>1</v>
      </c>
      <c r="L18">
        <v>120</v>
      </c>
      <c r="M18">
        <v>3328</v>
      </c>
      <c r="N18">
        <v>3328</v>
      </c>
      <c r="O18">
        <v>7</v>
      </c>
      <c r="P18">
        <f t="shared" si="1"/>
        <v>353.89277777777778</v>
      </c>
    </row>
    <row r="19" spans="1:21" x14ac:dyDescent="0.25">
      <c r="B19" t="s">
        <v>30</v>
      </c>
      <c r="C19">
        <v>24014</v>
      </c>
      <c r="D19">
        <v>1680</v>
      </c>
      <c r="E19">
        <v>5680</v>
      </c>
      <c r="F19" t="s">
        <v>24</v>
      </c>
      <c r="G19">
        <v>8938.7999999999993</v>
      </c>
      <c r="H19">
        <v>61.6</v>
      </c>
      <c r="I19">
        <v>61.6</v>
      </c>
      <c r="K19">
        <v>1</v>
      </c>
      <c r="L19">
        <v>80</v>
      </c>
      <c r="M19">
        <v>3214</v>
      </c>
      <c r="N19">
        <v>3214</v>
      </c>
      <c r="O19">
        <v>8</v>
      </c>
      <c r="P19">
        <f t="shared" si="1"/>
        <v>410.90622222222225</v>
      </c>
    </row>
    <row r="20" spans="1:21" x14ac:dyDescent="0.25">
      <c r="B20" t="s">
        <v>31</v>
      </c>
      <c r="C20">
        <v>33957</v>
      </c>
      <c r="D20">
        <v>1040</v>
      </c>
      <c r="E20">
        <v>4800</v>
      </c>
      <c r="F20" t="s">
        <v>24</v>
      </c>
      <c r="G20">
        <v>8938.7999999999993</v>
      </c>
      <c r="H20">
        <v>83.2</v>
      </c>
      <c r="I20">
        <v>83.2</v>
      </c>
      <c r="K20">
        <v>1</v>
      </c>
      <c r="L20">
        <v>40</v>
      </c>
      <c r="M20">
        <v>2380</v>
      </c>
      <c r="N20">
        <v>2380</v>
      </c>
      <c r="O20">
        <v>15</v>
      </c>
      <c r="P20">
        <f t="shared" si="1"/>
        <v>784.78399999999999</v>
      </c>
      <c r="S20" t="s">
        <v>14</v>
      </c>
      <c r="T20">
        <f>SUMIF(F$4:F$21,S20,P$4:P$21)</f>
        <v>1528.0903055555557</v>
      </c>
      <c r="U20" t="s">
        <v>139</v>
      </c>
    </row>
    <row r="21" spans="1:21" x14ac:dyDescent="0.25">
      <c r="B21" t="s">
        <v>32</v>
      </c>
      <c r="C21">
        <v>43044</v>
      </c>
      <c r="D21">
        <v>3696</v>
      </c>
      <c r="E21">
        <v>7128</v>
      </c>
      <c r="F21" t="s">
        <v>24</v>
      </c>
      <c r="G21">
        <v>12240</v>
      </c>
      <c r="H21">
        <v>23.7</v>
      </c>
      <c r="I21">
        <v>4.5999999999999996</v>
      </c>
      <c r="K21">
        <v>2</v>
      </c>
      <c r="L21">
        <v>264</v>
      </c>
      <c r="M21">
        <v>8354</v>
      </c>
      <c r="N21">
        <v>7128</v>
      </c>
      <c r="O21">
        <v>7</v>
      </c>
      <c r="P21">
        <f t="shared" si="1"/>
        <v>283.37299999999999</v>
      </c>
      <c r="S21" t="s">
        <v>24</v>
      </c>
      <c r="T21">
        <f>SUMIF(F$4:F$21,S21,P$4:P$21)</f>
        <v>3733.7305555555558</v>
      </c>
      <c r="U21" t="s">
        <v>139</v>
      </c>
    </row>
    <row r="22" spans="1:21" x14ac:dyDescent="0.25">
      <c r="P22">
        <f>SUM(P4:P21)</f>
        <v>5261.8208611111104</v>
      </c>
      <c r="T22">
        <f>SUM(T20:T21)</f>
        <v>5261.8208611111113</v>
      </c>
      <c r="U22" t="s">
        <v>139</v>
      </c>
    </row>
    <row r="24" spans="1:21" x14ac:dyDescent="0.25">
      <c r="A24" t="s">
        <v>33</v>
      </c>
      <c r="C24">
        <f>MIN(C4:C21)</f>
        <v>189</v>
      </c>
      <c r="D24">
        <f t="shared" ref="D24:O24" si="2">MIN(D4:D21)</f>
        <v>72</v>
      </c>
      <c r="E24">
        <f t="shared" si="2"/>
        <v>1440</v>
      </c>
      <c r="F24">
        <f t="shared" si="2"/>
        <v>0</v>
      </c>
      <c r="G24">
        <f t="shared" si="2"/>
        <v>8938.7999999999993</v>
      </c>
      <c r="H24">
        <f t="shared" si="2"/>
        <v>16</v>
      </c>
      <c r="I24">
        <f t="shared" si="2"/>
        <v>1.458</v>
      </c>
      <c r="L24">
        <f t="shared" si="2"/>
        <v>40</v>
      </c>
      <c r="M24">
        <f t="shared" si="2"/>
        <v>2380</v>
      </c>
      <c r="N24">
        <f t="shared" si="2"/>
        <v>1440</v>
      </c>
      <c r="O24">
        <f t="shared" si="2"/>
        <v>1</v>
      </c>
      <c r="S24" s="19" t="s">
        <v>140</v>
      </c>
      <c r="T24">
        <v>5500</v>
      </c>
      <c r="U24" t="s">
        <v>141</v>
      </c>
    </row>
    <row r="25" spans="1:21" x14ac:dyDescent="0.25">
      <c r="A25" t="s">
        <v>34</v>
      </c>
      <c r="C25">
        <f>MAX(C4:C21)</f>
        <v>76744</v>
      </c>
      <c r="D25">
        <f t="shared" ref="D25:O25" si="3">MAX(D4:D21)</f>
        <v>4400</v>
      </c>
      <c r="E25">
        <f t="shared" si="3"/>
        <v>16000</v>
      </c>
      <c r="F25">
        <f t="shared" si="3"/>
        <v>0</v>
      </c>
      <c r="G25">
        <f t="shared" si="3"/>
        <v>12240</v>
      </c>
      <c r="H25">
        <f t="shared" si="3"/>
        <v>83.2</v>
      </c>
      <c r="I25">
        <f t="shared" si="3"/>
        <v>83.2</v>
      </c>
      <c r="L25">
        <f t="shared" si="3"/>
        <v>440</v>
      </c>
      <c r="M25">
        <f t="shared" si="3"/>
        <v>12375</v>
      </c>
      <c r="N25">
        <f t="shared" si="3"/>
        <v>9474</v>
      </c>
      <c r="O25">
        <f t="shared" si="3"/>
        <v>19</v>
      </c>
    </row>
    <row r="26" spans="1:21" x14ac:dyDescent="0.25">
      <c r="A26" t="s">
        <v>36</v>
      </c>
      <c r="C26">
        <f>MEDIAN(C4:C21)</f>
        <v>22713</v>
      </c>
      <c r="D26">
        <f t="shared" ref="D26:O26" si="4">MEDIAN(D4:D21)</f>
        <v>1640</v>
      </c>
      <c r="E26">
        <f t="shared" si="4"/>
        <v>6330</v>
      </c>
      <c r="F26" t="e">
        <f t="shared" si="4"/>
        <v>#NUM!</v>
      </c>
      <c r="G26">
        <f t="shared" si="4"/>
        <v>8938.8000000000011</v>
      </c>
      <c r="H26">
        <f t="shared" si="4"/>
        <v>53.2</v>
      </c>
      <c r="I26">
        <f t="shared" si="4"/>
        <v>6.1455000000000002</v>
      </c>
      <c r="L26">
        <f t="shared" si="4"/>
        <v>100</v>
      </c>
      <c r="M26">
        <f t="shared" si="4"/>
        <v>3735.5</v>
      </c>
      <c r="N26">
        <f t="shared" si="4"/>
        <v>3735.5</v>
      </c>
      <c r="O26">
        <f t="shared" si="4"/>
        <v>6</v>
      </c>
      <c r="S26" s="20" t="s">
        <v>142</v>
      </c>
    </row>
    <row r="27" spans="1:21" x14ac:dyDescent="0.25">
      <c r="A27" t="s">
        <v>35</v>
      </c>
      <c r="C27">
        <f>AVERAGE(C4:C21)</f>
        <v>24365.555555555555</v>
      </c>
      <c r="D27">
        <f t="shared" ref="D27:O27" si="5">AVERAGE(D4:D21)</f>
        <v>1919.3333333333333</v>
      </c>
      <c r="E27">
        <f t="shared" si="5"/>
        <v>6700.4444444444443</v>
      </c>
      <c r="F27" t="e">
        <f t="shared" si="5"/>
        <v>#DIV/0!</v>
      </c>
      <c r="G27">
        <f t="shared" si="5"/>
        <v>9122.2000000000007</v>
      </c>
      <c r="H27">
        <f t="shared" si="5"/>
        <v>48.150000000000006</v>
      </c>
      <c r="I27">
        <f t="shared" si="5"/>
        <v>19.992055555555552</v>
      </c>
      <c r="L27">
        <f t="shared" si="5"/>
        <v>167.55555555555554</v>
      </c>
      <c r="M27">
        <f t="shared" si="5"/>
        <v>5126.2777777777774</v>
      </c>
      <c r="N27">
        <f t="shared" si="5"/>
        <v>4372.166666666667</v>
      </c>
      <c r="O27">
        <f t="shared" si="5"/>
        <v>6.0555555555555554</v>
      </c>
      <c r="S27" t="s">
        <v>14</v>
      </c>
      <c r="T27">
        <f>T$24-T20</f>
        <v>3971.9096944444445</v>
      </c>
      <c r="U27" t="s">
        <v>139</v>
      </c>
    </row>
    <row r="28" spans="1:21" x14ac:dyDescent="0.25">
      <c r="S28" t="s">
        <v>24</v>
      </c>
      <c r="T28">
        <f>T$24-T21</f>
        <v>1766.2694444444442</v>
      </c>
      <c r="U28" t="s">
        <v>139</v>
      </c>
    </row>
    <row r="29" spans="1:21" x14ac:dyDescent="0.25">
      <c r="T29">
        <f>SUM(T27:T28)</f>
        <v>5738.1791388888887</v>
      </c>
      <c r="U29" t="s">
        <v>139</v>
      </c>
    </row>
  </sheetData>
  <conditionalFormatting sqref="B4:B2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comparison_SPRI_BEAR</vt:lpstr>
      <vt:lpstr>overveiw</vt:lpstr>
      <vt:lpstr>BEAR</vt:lpstr>
      <vt:lpstr>SPRI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Miele</dc:creator>
  <cp:lastModifiedBy>Simone Miele</cp:lastModifiedBy>
  <dcterms:created xsi:type="dcterms:W3CDTF">2025-06-03T13:20:03Z</dcterms:created>
  <dcterms:modified xsi:type="dcterms:W3CDTF">2025-06-03T15:18:10Z</dcterms:modified>
</cp:coreProperties>
</file>